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K:\V1\LUV\GB_VA\BR_AEV\FB_AP\_SON\PST\PIA\VERTRAG\Vertrag ab 2021\Nachtrag_Nr 6\"/>
    </mc:Choice>
  </mc:AlternateContent>
  <xr:revisionPtr revIDLastSave="0" documentId="13_ncr:1_{592EBCF2-56B1-47F2-A6DC-E8BFE34640D1}" xr6:coauthVersionLast="47" xr6:coauthVersionMax="47" xr10:uidLastSave="{00000000-0000-0000-0000-000000000000}"/>
  <bookViews>
    <workbookView xWindow="-108" yWindow="-108" windowWidth="23256" windowHeight="12456" activeTab="1" xr2:uid="{00000000-000D-0000-FFFF-FFFF00000000}"/>
  </bookViews>
  <sheets>
    <sheet name="Erwachsene" sheetId="22" r:id="rId1"/>
    <sheet name="KJP" sheetId="23" r:id="rId2"/>
  </sheets>
  <externalReferences>
    <externalReference r:id="rId3"/>
  </externalReferences>
  <definedNames>
    <definedName name="_xlnm.Print_Area" localSheetId="0">Erwachsene!$A$1:$Q$244</definedName>
    <definedName name="_xlnm.Print_Area" localSheetId="1">KJP!$A$1:$R$235</definedName>
    <definedName name="_xlnm.Print_Titles" localSheetId="0">Erwachsene!$1:$4</definedName>
    <definedName name="_xlnm.Print_Titles" localSheetId="1">KJP!$1:$4</definedName>
    <definedName name="Index">#REF!</definedName>
    <definedName name="LeitwertArzt25">Erwachsene!$D$13</definedName>
    <definedName name="LeitwertArztKJ25">KJP!$D$13</definedName>
    <definedName name="LeitwertErgo25">Erwachsene!$D$162</definedName>
    <definedName name="LeitwertLogoKJ25">KJP!$D$135</definedName>
    <definedName name="LeitwertPflege25">Erwachsene!$D$94</definedName>
    <definedName name="LeitwertPflegeKJ25">KJP!$D$98</definedName>
    <definedName name="LeitwertPsych25">Erwachsene!$D$62</definedName>
    <definedName name="LeitwertPsychKJ25">KJP!$D$63</definedName>
    <definedName name="LeitwertSoz25">Erwachsene!$D$128</definedName>
    <definedName name="LeitwertSozKJ25">KJP!$D$168</definedName>
    <definedName name="LZArzt" localSheetId="0">Erwachsene!$B$13</definedName>
    <definedName name="LZArzt" localSheetId="1">'[1]Rundung EP'!$B$13</definedName>
    <definedName name="LZArzt">#REF!</definedName>
    <definedName name="LZArztKJ">'[1]Rundung KJP'!$B$13</definedName>
    <definedName name="LZErg">#REF!</definedName>
    <definedName name="LZErgo" localSheetId="0">Erwachsene!$B$162</definedName>
    <definedName name="LZErgo" localSheetId="1">'[1]Rundung EP'!$B$162</definedName>
    <definedName name="LZErgo">#REF!</definedName>
    <definedName name="LZLogoKJ">'[1]Rundung KJP'!$B$135</definedName>
    <definedName name="LZPfleg">#REF!</definedName>
    <definedName name="LZPflege" localSheetId="0">Erwachsene!$B$94</definedName>
    <definedName name="LZPflege" localSheetId="1">'[1]Rundung EP'!$B$94</definedName>
    <definedName name="LZPflege">#REF!</definedName>
    <definedName name="LZPflegeKJ">'[1]Rundung KJP'!$B$98</definedName>
    <definedName name="LZPsych" localSheetId="0">Erwachsene!$B$62</definedName>
    <definedName name="LZPsych" localSheetId="1">'[1]Rundung EP'!$B$62</definedName>
    <definedName name="LZPsych">#REF!</definedName>
    <definedName name="LZPsychKJ">'[1]Rundung KJP'!$B$63</definedName>
    <definedName name="LZSoz" localSheetId="0">Erwachsene!$B$128</definedName>
    <definedName name="LZSoz" localSheetId="1">'[1]Rundung EP'!$B$128</definedName>
    <definedName name="LZSoz">#REF!</definedName>
    <definedName name="LZSozKJ">'[1]Rundung KJP'!$B$168</definedName>
    <definedName name="SumPIAÄ">#REF!</definedName>
    <definedName name="SumPIAD">#REF!</definedName>
    <definedName name="Wochenfaktor">#REF!</definedName>
    <definedName name="WochenfaktorÄ">#REF!</definedName>
    <definedName name="WTÄ">#REF!</definedName>
  </definedNames>
  <calcPr calcId="191029" fullPrecision="0" concurrentManualCount="16"/>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2" l="1"/>
  <c r="D10" i="22" s="1"/>
  <c r="D13" i="22" l="1"/>
  <c r="F13" i="22" s="1"/>
  <c r="F15" i="22" s="1"/>
  <c r="G13" i="22"/>
  <c r="F26" i="22"/>
  <c r="F20" i="22"/>
  <c r="F33" i="22"/>
  <c r="F19" i="22"/>
  <c r="E13" i="22"/>
  <c r="F38" i="22"/>
  <c r="F30" i="22"/>
  <c r="F22" i="22"/>
  <c r="F37" i="22"/>
  <c r="F29" i="22"/>
  <c r="D12" i="22"/>
  <c r="D11" i="22"/>
  <c r="D201" i="23"/>
  <c r="E201" i="23" s="1"/>
  <c r="F34" i="22" l="1"/>
  <c r="F31" i="22"/>
  <c r="F35" i="22"/>
  <c r="I13" i="22"/>
  <c r="F36" i="22"/>
  <c r="F12" i="22"/>
  <c r="G12" i="22" s="1"/>
  <c r="F25" i="22"/>
  <c r="F14" i="22"/>
  <c r="F39" i="22"/>
  <c r="F24" i="22"/>
  <c r="F27" i="22"/>
  <c r="F28" i="22"/>
  <c r="F10" i="22"/>
  <c r="G10" i="22" s="1"/>
  <c r="F18" i="22"/>
  <c r="F6" i="22"/>
  <c r="F23" i="22"/>
  <c r="F16" i="22"/>
  <c r="F17" i="22"/>
  <c r="F11" i="22"/>
  <c r="F21" i="22"/>
  <c r="F32" i="22"/>
  <c r="I30" i="22"/>
  <c r="I34" i="22"/>
  <c r="I16" i="22"/>
  <c r="I36" i="22"/>
  <c r="I6" i="22"/>
  <c r="I33" i="22"/>
  <c r="I21" i="22"/>
  <c r="I26" i="22"/>
  <c r="I18" i="22"/>
  <c r="I14" i="22"/>
  <c r="G11" i="22"/>
  <c r="I20" i="22"/>
  <c r="I22" i="22"/>
  <c r="I35" i="22"/>
  <c r="I25" i="22"/>
  <c r="I29" i="22"/>
  <c r="I19" i="22"/>
  <c r="I17" i="22"/>
  <c r="I12" i="22"/>
  <c r="I38" i="22"/>
  <c r="I39" i="22"/>
  <c r="I57" i="22"/>
  <c r="I37" i="22"/>
  <c r="I24" i="22"/>
  <c r="I10" i="22"/>
  <c r="I27" i="22"/>
  <c r="D203" i="23"/>
  <c r="E203" i="23" s="1"/>
  <c r="D200" i="23"/>
  <c r="E200" i="23" s="1"/>
  <c r="D198" i="23"/>
  <c r="D197" i="23"/>
  <c r="D196" i="23"/>
  <c r="D195" i="23"/>
  <c r="D194" i="23"/>
  <c r="D193" i="23"/>
  <c r="D192" i="23"/>
  <c r="D191" i="23"/>
  <c r="D190" i="23"/>
  <c r="D189" i="23"/>
  <c r="D188" i="23"/>
  <c r="D187" i="23"/>
  <c r="D186" i="23"/>
  <c r="D185" i="23"/>
  <c r="D184" i="23"/>
  <c r="D183" i="23"/>
  <c r="D182" i="23"/>
  <c r="D181" i="23"/>
  <c r="D180" i="23"/>
  <c r="D179" i="23"/>
  <c r="D178" i="23"/>
  <c r="D177" i="23"/>
  <c r="D176" i="23"/>
  <c r="D175" i="23"/>
  <c r="D174" i="23"/>
  <c r="D173" i="23"/>
  <c r="D172" i="23"/>
  <c r="D171" i="23"/>
  <c r="D170" i="23"/>
  <c r="D169" i="23"/>
  <c r="D168" i="23"/>
  <c r="D167" i="23"/>
  <c r="D166" i="23"/>
  <c r="D165" i="23"/>
  <c r="D163" i="23"/>
  <c r="D162" i="23"/>
  <c r="D161" i="23"/>
  <c r="D160" i="23"/>
  <c r="D159" i="23"/>
  <c r="D158" i="23"/>
  <c r="D157" i="23"/>
  <c r="D156" i="23"/>
  <c r="D155" i="23"/>
  <c r="D154" i="23"/>
  <c r="D153" i="23"/>
  <c r="D152" i="23"/>
  <c r="D151" i="23"/>
  <c r="D150" i="23"/>
  <c r="D149" i="23"/>
  <c r="D148" i="23"/>
  <c r="D147" i="23"/>
  <c r="D146" i="23"/>
  <c r="D145" i="23"/>
  <c r="D144" i="23"/>
  <c r="D143" i="23"/>
  <c r="D142" i="23"/>
  <c r="D141" i="23"/>
  <c r="D140" i="23"/>
  <c r="D139" i="23"/>
  <c r="D138" i="23"/>
  <c r="D137" i="23"/>
  <c r="D136" i="23"/>
  <c r="D135" i="23"/>
  <c r="D134" i="23"/>
  <c r="D133" i="23"/>
  <c r="D132" i="23"/>
  <c r="D130" i="23"/>
  <c r="D129" i="23"/>
  <c r="D128" i="23"/>
  <c r="D127" i="23"/>
  <c r="D126" i="23"/>
  <c r="D125" i="23"/>
  <c r="D124" i="23"/>
  <c r="D123" i="23"/>
  <c r="D122" i="23"/>
  <c r="D121" i="23"/>
  <c r="D120" i="23"/>
  <c r="D119" i="23"/>
  <c r="D118" i="23"/>
  <c r="D117" i="23"/>
  <c r="D116" i="23"/>
  <c r="D115" i="23"/>
  <c r="D114" i="23"/>
  <c r="D113" i="23"/>
  <c r="D112" i="23"/>
  <c r="D111" i="23"/>
  <c r="D110" i="23"/>
  <c r="D109" i="23"/>
  <c r="D108" i="23"/>
  <c r="D107" i="23"/>
  <c r="D106" i="23"/>
  <c r="D105" i="23"/>
  <c r="D104" i="23"/>
  <c r="D103" i="23"/>
  <c r="D102" i="23"/>
  <c r="D101" i="23"/>
  <c r="D100" i="23"/>
  <c r="D99" i="23"/>
  <c r="D98" i="23"/>
  <c r="D97" i="23"/>
  <c r="D96" i="23"/>
  <c r="D95" i="23"/>
  <c r="D93" i="23"/>
  <c r="D92" i="23"/>
  <c r="D91" i="23"/>
  <c r="D90" i="23"/>
  <c r="D89" i="23"/>
  <c r="D88" i="23"/>
  <c r="D87" i="23"/>
  <c r="D86" i="23"/>
  <c r="D85" i="23"/>
  <c r="D84" i="23"/>
  <c r="D83" i="23"/>
  <c r="D82" i="23"/>
  <c r="D81" i="23"/>
  <c r="D80" i="23"/>
  <c r="D79" i="23"/>
  <c r="D78" i="23"/>
  <c r="D77" i="23"/>
  <c r="D76" i="23"/>
  <c r="D75" i="23"/>
  <c r="D74" i="23"/>
  <c r="D73" i="23"/>
  <c r="D72" i="23"/>
  <c r="D71" i="23"/>
  <c r="D70" i="23"/>
  <c r="D69" i="23"/>
  <c r="D68" i="23"/>
  <c r="D67" i="23"/>
  <c r="D66" i="23"/>
  <c r="D65" i="23"/>
  <c r="D64" i="23"/>
  <c r="D63" i="23"/>
  <c r="D62" i="23"/>
  <c r="D61" i="23"/>
  <c r="D60" i="23"/>
  <c r="D58" i="23"/>
  <c r="F58" i="23" s="1"/>
  <c r="D54" i="23"/>
  <c r="D50" i="23"/>
  <c r="D46" i="23"/>
  <c r="D45" i="23"/>
  <c r="D44" i="23"/>
  <c r="D43" i="23"/>
  <c r="F43" i="23" s="1"/>
  <c r="D42" i="23"/>
  <c r="F42" i="23" s="1"/>
  <c r="D41" i="23"/>
  <c r="F41" i="23" s="1"/>
  <c r="D40" i="23"/>
  <c r="F40" i="23" s="1"/>
  <c r="D39" i="23"/>
  <c r="F39" i="23" s="1"/>
  <c r="D38" i="23"/>
  <c r="F38" i="23" s="1"/>
  <c r="D37" i="23"/>
  <c r="F37" i="23" s="1"/>
  <c r="D36" i="23"/>
  <c r="F36" i="23" s="1"/>
  <c r="D35" i="23"/>
  <c r="F35" i="23" s="1"/>
  <c r="D34" i="23"/>
  <c r="F34" i="23" s="1"/>
  <c r="D33" i="23"/>
  <c r="F33" i="23" s="1"/>
  <c r="D32" i="23"/>
  <c r="F32" i="23" s="1"/>
  <c r="D31" i="23"/>
  <c r="F31" i="23" s="1"/>
  <c r="D30" i="23"/>
  <c r="F30" i="23" s="1"/>
  <c r="D29" i="23"/>
  <c r="F29" i="23" s="1"/>
  <c r="D28" i="23"/>
  <c r="F28" i="23" s="1"/>
  <c r="D27" i="23"/>
  <c r="F27" i="23" s="1"/>
  <c r="D26" i="23"/>
  <c r="F26" i="23" s="1"/>
  <c r="D25" i="23"/>
  <c r="F25" i="23" s="1"/>
  <c r="D24" i="23"/>
  <c r="F24" i="23" s="1"/>
  <c r="D23" i="23"/>
  <c r="F23" i="23" s="1"/>
  <c r="D22" i="23"/>
  <c r="F22" i="23" s="1"/>
  <c r="D21" i="23"/>
  <c r="F21" i="23" s="1"/>
  <c r="D20" i="23"/>
  <c r="F20" i="23" s="1"/>
  <c r="D19" i="23"/>
  <c r="F19" i="23" s="1"/>
  <c r="D18" i="23"/>
  <c r="F18" i="23" s="1"/>
  <c r="D17" i="23"/>
  <c r="F17" i="23" s="1"/>
  <c r="D16" i="23"/>
  <c r="F16" i="23" s="1"/>
  <c r="D15" i="23"/>
  <c r="F15" i="23" s="1"/>
  <c r="D14" i="23"/>
  <c r="F14" i="23" s="1"/>
  <c r="D13" i="23"/>
  <c r="F13" i="23" s="1"/>
  <c r="D12" i="23"/>
  <c r="F12" i="23" s="1"/>
  <c r="D11" i="23"/>
  <c r="F11" i="23" s="1"/>
  <c r="D10" i="23"/>
  <c r="F10" i="23" s="1"/>
  <c r="D6" i="23"/>
  <c r="F6" i="23" s="1"/>
  <c r="D209" i="22"/>
  <c r="D205" i="22"/>
  <c r="D201" i="22"/>
  <c r="D197" i="22"/>
  <c r="D195" i="22"/>
  <c r="E195" i="22" s="1"/>
  <c r="D194" i="22"/>
  <c r="E194" i="22" s="1"/>
  <c r="D192" i="22"/>
  <c r="D191" i="22"/>
  <c r="D190" i="22"/>
  <c r="D189" i="22"/>
  <c r="D188" i="22"/>
  <c r="D187" i="22"/>
  <c r="D186" i="22"/>
  <c r="D185" i="22"/>
  <c r="D184" i="22"/>
  <c r="D183" i="22"/>
  <c r="D182" i="22"/>
  <c r="D181" i="22"/>
  <c r="D180" i="22"/>
  <c r="D179" i="22"/>
  <c r="D178" i="22"/>
  <c r="D177" i="22"/>
  <c r="D176" i="22"/>
  <c r="D175" i="22"/>
  <c r="D174" i="22"/>
  <c r="D173" i="22"/>
  <c r="D172" i="22"/>
  <c r="D171" i="22"/>
  <c r="D170" i="22"/>
  <c r="D169" i="22"/>
  <c r="D168" i="22"/>
  <c r="D167" i="22"/>
  <c r="D166" i="22"/>
  <c r="D165" i="22"/>
  <c r="D164" i="22"/>
  <c r="D163" i="22"/>
  <c r="D162" i="22"/>
  <c r="D161" i="22"/>
  <c r="D160" i="22"/>
  <c r="D159" i="22"/>
  <c r="D157" i="22"/>
  <c r="D156" i="22"/>
  <c r="D155" i="22"/>
  <c r="D154" i="22"/>
  <c r="D153" i="22"/>
  <c r="D152" i="22"/>
  <c r="D151" i="22"/>
  <c r="D150" i="22"/>
  <c r="D149" i="22"/>
  <c r="D148" i="22"/>
  <c r="D147" i="22"/>
  <c r="D146" i="22"/>
  <c r="D145" i="22"/>
  <c r="D144" i="22"/>
  <c r="D143" i="22"/>
  <c r="D142" i="22"/>
  <c r="D141" i="22"/>
  <c r="D140" i="22"/>
  <c r="D139" i="22"/>
  <c r="D138" i="22"/>
  <c r="D137" i="22"/>
  <c r="D136" i="22"/>
  <c r="D135" i="22"/>
  <c r="D134" i="22"/>
  <c r="D133" i="22"/>
  <c r="D132" i="22"/>
  <c r="F132" i="22" s="1"/>
  <c r="D131" i="22"/>
  <c r="D130" i="22"/>
  <c r="D129" i="22"/>
  <c r="D128" i="22"/>
  <c r="D127" i="22"/>
  <c r="D126" i="22"/>
  <c r="D125" i="22"/>
  <c r="D123" i="22"/>
  <c r="D122" i="22"/>
  <c r="D121" i="22"/>
  <c r="D120" i="22"/>
  <c r="D119" i="22"/>
  <c r="D118" i="22"/>
  <c r="D117" i="22"/>
  <c r="D116" i="22"/>
  <c r="D115" i="22"/>
  <c r="D114" i="22"/>
  <c r="D113" i="22"/>
  <c r="D112" i="22"/>
  <c r="D111" i="22"/>
  <c r="D110" i="22"/>
  <c r="D109" i="22"/>
  <c r="D108" i="22"/>
  <c r="D107" i="22"/>
  <c r="D106" i="22"/>
  <c r="D105" i="22"/>
  <c r="D104" i="22"/>
  <c r="D103" i="22"/>
  <c r="D102" i="22"/>
  <c r="D101" i="22"/>
  <c r="D100" i="22"/>
  <c r="D99" i="22"/>
  <c r="D98" i="22"/>
  <c r="D97" i="22"/>
  <c r="D96" i="22"/>
  <c r="D95" i="22"/>
  <c r="D94" i="22"/>
  <c r="D93" i="22"/>
  <c r="D92" i="22"/>
  <c r="D91" i="22"/>
  <c r="D89" i="22"/>
  <c r="D88" i="22"/>
  <c r="D87" i="22"/>
  <c r="D86" i="22"/>
  <c r="D85" i="22"/>
  <c r="D84" i="22"/>
  <c r="D83" i="22"/>
  <c r="D82" i="22"/>
  <c r="D81" i="22"/>
  <c r="D80" i="22"/>
  <c r="D79" i="22"/>
  <c r="D78" i="22"/>
  <c r="D77" i="22"/>
  <c r="D76" i="22"/>
  <c r="D75" i="22"/>
  <c r="D74" i="22"/>
  <c r="D73" i="22"/>
  <c r="D72" i="22"/>
  <c r="D71" i="22"/>
  <c r="D70" i="22"/>
  <c r="D69" i="22"/>
  <c r="D68" i="22"/>
  <c r="D67" i="22"/>
  <c r="D66" i="22"/>
  <c r="D65" i="22"/>
  <c r="D64" i="22"/>
  <c r="D63" i="22"/>
  <c r="D62" i="22"/>
  <c r="D61" i="22"/>
  <c r="D60" i="22"/>
  <c r="D59" i="22"/>
  <c r="D57" i="22"/>
  <c r="D56" i="22"/>
  <c r="D55" i="22"/>
  <c r="D51" i="22"/>
  <c r="D47" i="22"/>
  <c r="D43" i="22"/>
  <c r="D40" i="22"/>
  <c r="D39" i="22"/>
  <c r="E39" i="22" s="1"/>
  <c r="D38" i="22"/>
  <c r="E38" i="22" s="1"/>
  <c r="D37" i="22"/>
  <c r="E37" i="22" s="1"/>
  <c r="D36" i="22"/>
  <c r="D35" i="22"/>
  <c r="D34" i="22"/>
  <c r="D33" i="22"/>
  <c r="D32" i="22"/>
  <c r="D31" i="22"/>
  <c r="E31" i="22" s="1"/>
  <c r="D30" i="22"/>
  <c r="E30" i="22" s="1"/>
  <c r="D29" i="22"/>
  <c r="E29" i="22" s="1"/>
  <c r="D28" i="22"/>
  <c r="D27" i="22"/>
  <c r="D26" i="22"/>
  <c r="D25" i="22"/>
  <c r="D24" i="22"/>
  <c r="D23" i="22"/>
  <c r="E23" i="22" s="1"/>
  <c r="D22" i="22"/>
  <c r="E22" i="22" s="1"/>
  <c r="D21" i="22"/>
  <c r="E21" i="22" s="1"/>
  <c r="D20" i="22"/>
  <c r="D19" i="22"/>
  <c r="D18" i="22"/>
  <c r="D17" i="22"/>
  <c r="D16" i="22"/>
  <c r="E16" i="22" s="1"/>
  <c r="D15" i="22"/>
  <c r="D14" i="22"/>
  <c r="E12" i="22"/>
  <c r="E11" i="22"/>
  <c r="E10" i="22"/>
  <c r="D6" i="22"/>
  <c r="E6" i="22" s="1"/>
  <c r="I11" i="22" l="1"/>
  <c r="I23" i="22"/>
  <c r="I31" i="22"/>
  <c r="I15" i="22"/>
  <c r="I28" i="22"/>
  <c r="E163" i="22"/>
  <c r="F163" i="22"/>
  <c r="G163" i="22" s="1"/>
  <c r="E164" i="22"/>
  <c r="F164" i="22"/>
  <c r="G164" i="22" s="1"/>
  <c r="E165" i="22"/>
  <c r="F165" i="22"/>
  <c r="G165" i="22" s="1"/>
  <c r="E205" i="22"/>
  <c r="F205" i="22"/>
  <c r="E166" i="22"/>
  <c r="F166" i="22"/>
  <c r="G166" i="22" s="1"/>
  <c r="E174" i="22"/>
  <c r="F174" i="22"/>
  <c r="G174" i="22" s="1"/>
  <c r="E182" i="22"/>
  <c r="F182" i="22"/>
  <c r="G182" i="22" s="1"/>
  <c r="E190" i="22"/>
  <c r="F190" i="22"/>
  <c r="G190" i="22" s="1"/>
  <c r="E209" i="22"/>
  <c r="F209" i="22"/>
  <c r="E54" i="23"/>
  <c r="F54" i="23"/>
  <c r="E179" i="22"/>
  <c r="F179" i="22"/>
  <c r="G179" i="22" s="1"/>
  <c r="E197" i="22"/>
  <c r="F197" i="22"/>
  <c r="E201" i="22"/>
  <c r="F201" i="22"/>
  <c r="E46" i="23"/>
  <c r="F46" i="23"/>
  <c r="E159" i="22"/>
  <c r="F159" i="22"/>
  <c r="G159" i="22" s="1"/>
  <c r="E167" i="22"/>
  <c r="F167" i="22"/>
  <c r="G167" i="22" s="1"/>
  <c r="E175" i="22"/>
  <c r="F175" i="22"/>
  <c r="G175" i="22" s="1"/>
  <c r="E183" i="22"/>
  <c r="F183" i="22"/>
  <c r="G183" i="22" s="1"/>
  <c r="E191" i="22"/>
  <c r="F191" i="22"/>
  <c r="G191" i="22" s="1"/>
  <c r="E187" i="22"/>
  <c r="F187" i="22"/>
  <c r="G187" i="22" s="1"/>
  <c r="E172" i="22"/>
  <c r="F172" i="22"/>
  <c r="G172" i="22" s="1"/>
  <c r="E173" i="22"/>
  <c r="F173" i="22"/>
  <c r="G173" i="22" s="1"/>
  <c r="E50" i="23"/>
  <c r="F50" i="23"/>
  <c r="E168" i="22"/>
  <c r="F168" i="22"/>
  <c r="G168" i="22" s="1"/>
  <c r="I13" i="23"/>
  <c r="E45" i="23"/>
  <c r="F45" i="23"/>
  <c r="E188" i="22"/>
  <c r="F188" i="22"/>
  <c r="G188" i="22" s="1"/>
  <c r="E189" i="22"/>
  <c r="F189" i="22"/>
  <c r="G189" i="22" s="1"/>
  <c r="E160" i="22"/>
  <c r="F160" i="22"/>
  <c r="G160" i="22" s="1"/>
  <c r="E184" i="22"/>
  <c r="F184" i="22"/>
  <c r="G184" i="22" s="1"/>
  <c r="E161" i="22"/>
  <c r="F161" i="22"/>
  <c r="G161" i="22" s="1"/>
  <c r="E169" i="22"/>
  <c r="F169" i="22"/>
  <c r="G169" i="22" s="1"/>
  <c r="E177" i="22"/>
  <c r="F177" i="22"/>
  <c r="G177" i="22" s="1"/>
  <c r="E185" i="22"/>
  <c r="F185" i="22"/>
  <c r="G185" i="22" s="1"/>
  <c r="E171" i="22"/>
  <c r="F171" i="22"/>
  <c r="G171" i="22" s="1"/>
  <c r="E180" i="22"/>
  <c r="F180" i="22"/>
  <c r="G180" i="22" s="1"/>
  <c r="E181" i="22"/>
  <c r="F181" i="22"/>
  <c r="G181" i="22" s="1"/>
  <c r="E176" i="22"/>
  <c r="F176" i="22"/>
  <c r="G176" i="22" s="1"/>
  <c r="E192" i="22"/>
  <c r="F192" i="22"/>
  <c r="G192" i="22" s="1"/>
  <c r="E162" i="22"/>
  <c r="F162" i="22"/>
  <c r="E170" i="22"/>
  <c r="F170" i="22"/>
  <c r="G170" i="22" s="1"/>
  <c r="E178" i="22"/>
  <c r="F178" i="22"/>
  <c r="G178" i="22" s="1"/>
  <c r="E186" i="22"/>
  <c r="F186" i="22"/>
  <c r="G186" i="22" s="1"/>
  <c r="E44" i="23"/>
  <c r="F44" i="23"/>
  <c r="G6" i="22"/>
  <c r="E29" i="23"/>
  <c r="G29" i="23"/>
  <c r="E112" i="23"/>
  <c r="F112" i="23"/>
  <c r="G112" i="23" s="1"/>
  <c r="E194" i="23"/>
  <c r="F194" i="23"/>
  <c r="G194" i="23" s="1"/>
  <c r="E14" i="23"/>
  <c r="G14" i="23"/>
  <c r="E22" i="23"/>
  <c r="G22" i="23"/>
  <c r="E30" i="23"/>
  <c r="G30" i="23"/>
  <c r="E38" i="23"/>
  <c r="G38" i="23"/>
  <c r="E64" i="23"/>
  <c r="F64" i="23"/>
  <c r="G64" i="23" s="1"/>
  <c r="E72" i="23"/>
  <c r="F72" i="23"/>
  <c r="G72" i="23" s="1"/>
  <c r="E80" i="23"/>
  <c r="F80" i="23"/>
  <c r="G80" i="23" s="1"/>
  <c r="E88" i="23"/>
  <c r="F88" i="23"/>
  <c r="G88" i="23" s="1"/>
  <c r="E97" i="23"/>
  <c r="F97" i="23"/>
  <c r="G97" i="23" s="1"/>
  <c r="E105" i="23"/>
  <c r="F105" i="23"/>
  <c r="G105" i="23" s="1"/>
  <c r="E113" i="23"/>
  <c r="F113" i="23"/>
  <c r="G113" i="23" s="1"/>
  <c r="E121" i="23"/>
  <c r="F121" i="23"/>
  <c r="G121" i="23" s="1"/>
  <c r="E129" i="23"/>
  <c r="F129" i="23"/>
  <c r="G129" i="23" s="1"/>
  <c r="E138" i="23"/>
  <c r="F138" i="23"/>
  <c r="G138" i="23" s="1"/>
  <c r="E146" i="23"/>
  <c r="F146" i="23"/>
  <c r="G146" i="23" s="1"/>
  <c r="E154" i="23"/>
  <c r="F154" i="23"/>
  <c r="G154" i="23" s="1"/>
  <c r="E162" i="23"/>
  <c r="F162" i="23"/>
  <c r="G162" i="23" s="1"/>
  <c r="E171" i="23"/>
  <c r="F171" i="23"/>
  <c r="G171" i="23" s="1"/>
  <c r="E179" i="23"/>
  <c r="F179" i="23"/>
  <c r="G179" i="23" s="1"/>
  <c r="E187" i="23"/>
  <c r="F187" i="23"/>
  <c r="G187" i="23" s="1"/>
  <c r="E195" i="23"/>
  <c r="F195" i="23"/>
  <c r="G195" i="23" s="1"/>
  <c r="E63" i="23"/>
  <c r="F63" i="23"/>
  <c r="E120" i="23"/>
  <c r="F120" i="23"/>
  <c r="G120" i="23" s="1"/>
  <c r="E170" i="23"/>
  <c r="F170" i="23"/>
  <c r="G170" i="23" s="1"/>
  <c r="E23" i="23"/>
  <c r="G23" i="23"/>
  <c r="E65" i="23"/>
  <c r="F65" i="23"/>
  <c r="G65" i="23" s="1"/>
  <c r="E73" i="23"/>
  <c r="F73" i="23"/>
  <c r="G73" i="23" s="1"/>
  <c r="E81" i="23"/>
  <c r="F81" i="23"/>
  <c r="G81" i="23" s="1"/>
  <c r="E89" i="23"/>
  <c r="F89" i="23"/>
  <c r="G89" i="23" s="1"/>
  <c r="E98" i="23"/>
  <c r="F98" i="23"/>
  <c r="E106" i="23"/>
  <c r="F106" i="23"/>
  <c r="G106" i="23" s="1"/>
  <c r="E114" i="23"/>
  <c r="F114" i="23"/>
  <c r="G114" i="23" s="1"/>
  <c r="E122" i="23"/>
  <c r="F122" i="23"/>
  <c r="G122" i="23" s="1"/>
  <c r="E130" i="23"/>
  <c r="F130" i="23"/>
  <c r="G130" i="23" s="1"/>
  <c r="E139" i="23"/>
  <c r="F139" i="23"/>
  <c r="G139" i="23" s="1"/>
  <c r="E147" i="23"/>
  <c r="F147" i="23"/>
  <c r="G147" i="23" s="1"/>
  <c r="E155" i="23"/>
  <c r="F155" i="23"/>
  <c r="G155" i="23" s="1"/>
  <c r="E163" i="23"/>
  <c r="F163" i="23"/>
  <c r="G163" i="23" s="1"/>
  <c r="E172" i="23"/>
  <c r="F172" i="23"/>
  <c r="G172" i="23" s="1"/>
  <c r="E180" i="23"/>
  <c r="F180" i="23"/>
  <c r="G180" i="23" s="1"/>
  <c r="E188" i="23"/>
  <c r="F188" i="23"/>
  <c r="G188" i="23" s="1"/>
  <c r="E196" i="23"/>
  <c r="F196" i="23"/>
  <c r="G196" i="23" s="1"/>
  <c r="E21" i="23"/>
  <c r="G21" i="23"/>
  <c r="E104" i="23"/>
  <c r="F104" i="23"/>
  <c r="G104" i="23" s="1"/>
  <c r="E186" i="23"/>
  <c r="F186" i="23"/>
  <c r="G186" i="23" s="1"/>
  <c r="E24" i="23"/>
  <c r="G24" i="23"/>
  <c r="E74" i="23"/>
  <c r="F74" i="23"/>
  <c r="G74" i="23" s="1"/>
  <c r="E115" i="23"/>
  <c r="F115" i="23"/>
  <c r="G115" i="23" s="1"/>
  <c r="E123" i="23"/>
  <c r="F123" i="23"/>
  <c r="G123" i="23" s="1"/>
  <c r="E132" i="23"/>
  <c r="F132" i="23"/>
  <c r="G132" i="23" s="1"/>
  <c r="E140" i="23"/>
  <c r="F140" i="23"/>
  <c r="G140" i="23" s="1"/>
  <c r="E148" i="23"/>
  <c r="F148" i="23"/>
  <c r="G148" i="23" s="1"/>
  <c r="E156" i="23"/>
  <c r="F156" i="23"/>
  <c r="G156" i="23" s="1"/>
  <c r="E165" i="23"/>
  <c r="F165" i="23"/>
  <c r="G165" i="23" s="1"/>
  <c r="E173" i="23"/>
  <c r="F173" i="23"/>
  <c r="G173" i="23" s="1"/>
  <c r="E181" i="23"/>
  <c r="F181" i="23"/>
  <c r="G181" i="23" s="1"/>
  <c r="E189" i="23"/>
  <c r="F189" i="23"/>
  <c r="G189" i="23" s="1"/>
  <c r="E197" i="23"/>
  <c r="F197" i="23"/>
  <c r="G197" i="23" s="1"/>
  <c r="E37" i="23"/>
  <c r="G37" i="23"/>
  <c r="E96" i="23"/>
  <c r="F96" i="23"/>
  <c r="G96" i="23" s="1"/>
  <c r="E128" i="23"/>
  <c r="F128" i="23"/>
  <c r="G128" i="23" s="1"/>
  <c r="E161" i="23"/>
  <c r="F161" i="23"/>
  <c r="G161" i="23" s="1"/>
  <c r="E32" i="23"/>
  <c r="G32" i="23"/>
  <c r="E82" i="23"/>
  <c r="F82" i="23"/>
  <c r="G82" i="23" s="1"/>
  <c r="E17" i="23"/>
  <c r="G17" i="23"/>
  <c r="E33" i="23"/>
  <c r="G33" i="23"/>
  <c r="E67" i="23"/>
  <c r="F67" i="23"/>
  <c r="G67" i="23" s="1"/>
  <c r="E75" i="23"/>
  <c r="F75" i="23"/>
  <c r="G75" i="23" s="1"/>
  <c r="E83" i="23"/>
  <c r="F83" i="23"/>
  <c r="G83" i="23" s="1"/>
  <c r="E91" i="23"/>
  <c r="F91" i="23"/>
  <c r="G91" i="23" s="1"/>
  <c r="E100" i="23"/>
  <c r="F100" i="23"/>
  <c r="G100" i="23" s="1"/>
  <c r="E108" i="23"/>
  <c r="F108" i="23"/>
  <c r="G108" i="23" s="1"/>
  <c r="E116" i="23"/>
  <c r="F116" i="23"/>
  <c r="G116" i="23" s="1"/>
  <c r="E124" i="23"/>
  <c r="F124" i="23"/>
  <c r="G124" i="23" s="1"/>
  <c r="E133" i="23"/>
  <c r="F133" i="23"/>
  <c r="G133" i="23" s="1"/>
  <c r="E141" i="23"/>
  <c r="F141" i="23"/>
  <c r="G141" i="23" s="1"/>
  <c r="E149" i="23"/>
  <c r="F149" i="23"/>
  <c r="G149" i="23" s="1"/>
  <c r="E157" i="23"/>
  <c r="F157" i="23"/>
  <c r="G157" i="23" s="1"/>
  <c r="E166" i="23"/>
  <c r="F166" i="23"/>
  <c r="G166" i="23" s="1"/>
  <c r="E174" i="23"/>
  <c r="F174" i="23"/>
  <c r="G174" i="23" s="1"/>
  <c r="E182" i="23"/>
  <c r="F182" i="23"/>
  <c r="G182" i="23" s="1"/>
  <c r="E190" i="23"/>
  <c r="F190" i="23"/>
  <c r="G190" i="23" s="1"/>
  <c r="E198" i="23"/>
  <c r="F198" i="23"/>
  <c r="G198" i="23" s="1"/>
  <c r="E71" i="23"/>
  <c r="F71" i="23"/>
  <c r="G71" i="23" s="1"/>
  <c r="E178" i="23"/>
  <c r="F178" i="23"/>
  <c r="G178" i="23" s="1"/>
  <c r="E15" i="23"/>
  <c r="G15" i="23"/>
  <c r="E16" i="23"/>
  <c r="G16" i="23"/>
  <c r="E107" i="23"/>
  <c r="F107" i="23"/>
  <c r="G107" i="23" s="1"/>
  <c r="E10" i="23"/>
  <c r="E34" i="23"/>
  <c r="G34" i="23"/>
  <c r="E60" i="23"/>
  <c r="F60" i="23"/>
  <c r="G60" i="23" s="1"/>
  <c r="E68" i="23"/>
  <c r="F68" i="23"/>
  <c r="G68" i="23" s="1"/>
  <c r="E84" i="23"/>
  <c r="F84" i="23"/>
  <c r="G84" i="23" s="1"/>
  <c r="E92" i="23"/>
  <c r="F92" i="23"/>
  <c r="G92" i="23" s="1"/>
  <c r="E101" i="23"/>
  <c r="F101" i="23"/>
  <c r="G101" i="23" s="1"/>
  <c r="E109" i="23"/>
  <c r="F109" i="23"/>
  <c r="G109" i="23" s="1"/>
  <c r="E117" i="23"/>
  <c r="F117" i="23"/>
  <c r="G117" i="23" s="1"/>
  <c r="E125" i="23"/>
  <c r="F125" i="23"/>
  <c r="G125" i="23" s="1"/>
  <c r="E134" i="23"/>
  <c r="F134" i="23"/>
  <c r="G134" i="23" s="1"/>
  <c r="E142" i="23"/>
  <c r="F142" i="23"/>
  <c r="G142" i="23" s="1"/>
  <c r="E150" i="23"/>
  <c r="F150" i="23"/>
  <c r="G150" i="23" s="1"/>
  <c r="E158" i="23"/>
  <c r="F158" i="23"/>
  <c r="G158" i="23" s="1"/>
  <c r="E167" i="23"/>
  <c r="F167" i="23"/>
  <c r="G167" i="23" s="1"/>
  <c r="E175" i="23"/>
  <c r="F175" i="23"/>
  <c r="G175" i="23" s="1"/>
  <c r="E183" i="23"/>
  <c r="F183" i="23"/>
  <c r="G183" i="23" s="1"/>
  <c r="E191" i="23"/>
  <c r="F191" i="23"/>
  <c r="G191" i="23" s="1"/>
  <c r="E87" i="23"/>
  <c r="F87" i="23"/>
  <c r="G87" i="23" s="1"/>
  <c r="E137" i="23"/>
  <c r="F137" i="23"/>
  <c r="G137" i="23" s="1"/>
  <c r="E153" i="23"/>
  <c r="F153" i="23"/>
  <c r="G153" i="23" s="1"/>
  <c r="E39" i="23"/>
  <c r="G39" i="23"/>
  <c r="E66" i="23"/>
  <c r="F66" i="23"/>
  <c r="G66" i="23" s="1"/>
  <c r="E99" i="23"/>
  <c r="F99" i="23"/>
  <c r="G99" i="23" s="1"/>
  <c r="E6" i="23"/>
  <c r="E41" i="23"/>
  <c r="G41" i="23"/>
  <c r="E19" i="23"/>
  <c r="G19" i="23"/>
  <c r="E69" i="23"/>
  <c r="F69" i="23"/>
  <c r="G69" i="23" s="1"/>
  <c r="E102" i="23"/>
  <c r="F102" i="23"/>
  <c r="G102" i="23" s="1"/>
  <c r="E135" i="23"/>
  <c r="F135" i="23"/>
  <c r="E151" i="23"/>
  <c r="F151" i="23"/>
  <c r="G151" i="23" s="1"/>
  <c r="E159" i="23"/>
  <c r="F159" i="23"/>
  <c r="G159" i="23" s="1"/>
  <c r="E168" i="23"/>
  <c r="F168" i="23"/>
  <c r="E176" i="23"/>
  <c r="F176" i="23"/>
  <c r="G176" i="23" s="1"/>
  <c r="E184" i="23"/>
  <c r="F184" i="23"/>
  <c r="G184" i="23" s="1"/>
  <c r="E192" i="23"/>
  <c r="F192" i="23"/>
  <c r="G192" i="23" s="1"/>
  <c r="E13" i="23"/>
  <c r="G13" i="23"/>
  <c r="E79" i="23"/>
  <c r="F79" i="23"/>
  <c r="G79" i="23" s="1"/>
  <c r="E145" i="23"/>
  <c r="F145" i="23"/>
  <c r="G145" i="23" s="1"/>
  <c r="E31" i="23"/>
  <c r="G31" i="23"/>
  <c r="E40" i="23"/>
  <c r="G40" i="23"/>
  <c r="E90" i="23"/>
  <c r="F90" i="23"/>
  <c r="G90" i="23" s="1"/>
  <c r="E25" i="23"/>
  <c r="G25" i="23"/>
  <c r="E58" i="23"/>
  <c r="G58" i="23"/>
  <c r="E18" i="23"/>
  <c r="G18" i="23"/>
  <c r="E26" i="23"/>
  <c r="G26" i="23"/>
  <c r="E42" i="23"/>
  <c r="G42" i="23"/>
  <c r="E76" i="23"/>
  <c r="F76" i="23"/>
  <c r="G76" i="23" s="1"/>
  <c r="E11" i="23"/>
  <c r="E27" i="23"/>
  <c r="G27" i="23"/>
  <c r="E35" i="23"/>
  <c r="G35" i="23"/>
  <c r="E43" i="23"/>
  <c r="G43" i="23"/>
  <c r="E61" i="23"/>
  <c r="F61" i="23"/>
  <c r="G61" i="23" s="1"/>
  <c r="E77" i="23"/>
  <c r="F77" i="23"/>
  <c r="G77" i="23" s="1"/>
  <c r="E85" i="23"/>
  <c r="F85" i="23"/>
  <c r="G85" i="23" s="1"/>
  <c r="E93" i="23"/>
  <c r="F93" i="23"/>
  <c r="G93" i="23" s="1"/>
  <c r="E110" i="23"/>
  <c r="F110" i="23"/>
  <c r="G110" i="23" s="1"/>
  <c r="E118" i="23"/>
  <c r="F118" i="23"/>
  <c r="G118" i="23" s="1"/>
  <c r="E126" i="23"/>
  <c r="F126" i="23"/>
  <c r="G126" i="23" s="1"/>
  <c r="E143" i="23"/>
  <c r="F143" i="23"/>
  <c r="G143" i="23" s="1"/>
  <c r="E12" i="23"/>
  <c r="E20" i="23"/>
  <c r="G20" i="23"/>
  <c r="E28" i="23"/>
  <c r="G28" i="23"/>
  <c r="E36" i="23"/>
  <c r="G36" i="23"/>
  <c r="E62" i="23"/>
  <c r="F62" i="23"/>
  <c r="G62" i="23" s="1"/>
  <c r="E70" i="23"/>
  <c r="F70" i="23"/>
  <c r="G70" i="23" s="1"/>
  <c r="E78" i="23"/>
  <c r="F78" i="23"/>
  <c r="G78" i="23" s="1"/>
  <c r="E86" i="23"/>
  <c r="F86" i="23"/>
  <c r="G86" i="23" s="1"/>
  <c r="E95" i="23"/>
  <c r="F95" i="23"/>
  <c r="G95" i="23" s="1"/>
  <c r="E103" i="23"/>
  <c r="F103" i="23"/>
  <c r="G103" i="23" s="1"/>
  <c r="E111" i="23"/>
  <c r="F111" i="23"/>
  <c r="G111" i="23" s="1"/>
  <c r="E119" i="23"/>
  <c r="F119" i="23"/>
  <c r="G119" i="23" s="1"/>
  <c r="E127" i="23"/>
  <c r="F127" i="23"/>
  <c r="G127" i="23" s="1"/>
  <c r="E136" i="23"/>
  <c r="F136" i="23"/>
  <c r="G136" i="23" s="1"/>
  <c r="E144" i="23"/>
  <c r="F144" i="23"/>
  <c r="G144" i="23" s="1"/>
  <c r="E152" i="23"/>
  <c r="F152" i="23"/>
  <c r="G152" i="23" s="1"/>
  <c r="E160" i="23"/>
  <c r="F160" i="23"/>
  <c r="G160" i="23" s="1"/>
  <c r="E169" i="23"/>
  <c r="F169" i="23"/>
  <c r="G169" i="23" s="1"/>
  <c r="E177" i="23"/>
  <c r="F177" i="23"/>
  <c r="G177" i="23" s="1"/>
  <c r="E185" i="23"/>
  <c r="F185" i="23"/>
  <c r="G185" i="23" s="1"/>
  <c r="E193" i="23"/>
  <c r="F193" i="23"/>
  <c r="G193" i="23" s="1"/>
  <c r="E40" i="22"/>
  <c r="F40" i="22"/>
  <c r="G40" i="22" s="1"/>
  <c r="E43" i="22"/>
  <c r="F43" i="22"/>
  <c r="E51" i="22"/>
  <c r="F51" i="22"/>
  <c r="E47" i="22"/>
  <c r="F47" i="22"/>
  <c r="E55" i="22"/>
  <c r="F55" i="22"/>
  <c r="E56" i="22"/>
  <c r="F56" i="22"/>
  <c r="G38" i="22"/>
  <c r="E67" i="22"/>
  <c r="F67" i="22"/>
  <c r="G67" i="22" s="1"/>
  <c r="E125" i="22"/>
  <c r="F125" i="22"/>
  <c r="G125" i="22" s="1"/>
  <c r="E157" i="22"/>
  <c r="F157" i="22"/>
  <c r="G157" i="22" s="1"/>
  <c r="E32" i="22"/>
  <c r="G32" i="22"/>
  <c r="E76" i="22"/>
  <c r="F76" i="22"/>
  <c r="G76" i="22" s="1"/>
  <c r="E93" i="22"/>
  <c r="F93" i="22"/>
  <c r="G93" i="22" s="1"/>
  <c r="E101" i="22"/>
  <c r="F101" i="22"/>
  <c r="G101" i="22" s="1"/>
  <c r="E109" i="22"/>
  <c r="F109" i="22"/>
  <c r="G109" i="22" s="1"/>
  <c r="E117" i="22"/>
  <c r="F117" i="22"/>
  <c r="G117" i="22" s="1"/>
  <c r="E126" i="22"/>
  <c r="F126" i="22"/>
  <c r="G126" i="22" s="1"/>
  <c r="E134" i="22"/>
  <c r="F134" i="22"/>
  <c r="G134" i="22" s="1"/>
  <c r="E142" i="22"/>
  <c r="F142" i="22"/>
  <c r="G142" i="22" s="1"/>
  <c r="E150" i="22"/>
  <c r="F150" i="22"/>
  <c r="G150" i="22" s="1"/>
  <c r="G31" i="22"/>
  <c r="E17" i="22"/>
  <c r="G17" i="22"/>
  <c r="E25" i="22"/>
  <c r="G25" i="22"/>
  <c r="E33" i="22"/>
  <c r="G33" i="22"/>
  <c r="E61" i="22"/>
  <c r="F61" i="22"/>
  <c r="G61" i="22" s="1"/>
  <c r="E69" i="22"/>
  <c r="F69" i="22"/>
  <c r="G69" i="22" s="1"/>
  <c r="E77" i="22"/>
  <c r="F77" i="22"/>
  <c r="G77" i="22" s="1"/>
  <c r="E85" i="22"/>
  <c r="F85" i="22"/>
  <c r="G85" i="22" s="1"/>
  <c r="E94" i="22"/>
  <c r="F94" i="22"/>
  <c r="E102" i="22"/>
  <c r="F102" i="22"/>
  <c r="G102" i="22" s="1"/>
  <c r="E110" i="22"/>
  <c r="F110" i="22"/>
  <c r="G110" i="22" s="1"/>
  <c r="E118" i="22"/>
  <c r="F118" i="22"/>
  <c r="G118" i="22" s="1"/>
  <c r="E127" i="22"/>
  <c r="F127" i="22"/>
  <c r="G127" i="22" s="1"/>
  <c r="E135" i="22"/>
  <c r="F135" i="22"/>
  <c r="G135" i="22" s="1"/>
  <c r="E143" i="22"/>
  <c r="F143" i="22"/>
  <c r="G143" i="22" s="1"/>
  <c r="E151" i="22"/>
  <c r="F151" i="22"/>
  <c r="G151" i="22" s="1"/>
  <c r="G23" i="22"/>
  <c r="E15" i="22"/>
  <c r="G15" i="22"/>
  <c r="E59" i="22"/>
  <c r="F59" i="22"/>
  <c r="G59" i="22" s="1"/>
  <c r="E100" i="22"/>
  <c r="F100" i="22"/>
  <c r="G100" i="22" s="1"/>
  <c r="E141" i="22"/>
  <c r="F141" i="22"/>
  <c r="G141" i="22" s="1"/>
  <c r="G39" i="22"/>
  <c r="E84" i="22"/>
  <c r="F84" i="22"/>
  <c r="G84" i="22" s="1"/>
  <c r="E26" i="22"/>
  <c r="G26" i="22"/>
  <c r="E119" i="22"/>
  <c r="F119" i="22"/>
  <c r="G119" i="22" s="1"/>
  <c r="E19" i="22"/>
  <c r="G19" i="22"/>
  <c r="E112" i="22"/>
  <c r="F112" i="22"/>
  <c r="G112" i="22" s="1"/>
  <c r="E145" i="22"/>
  <c r="F145" i="22"/>
  <c r="G145" i="22" s="1"/>
  <c r="G22" i="22"/>
  <c r="E83" i="22"/>
  <c r="F83" i="22"/>
  <c r="G83" i="22" s="1"/>
  <c r="E133" i="22"/>
  <c r="F133" i="22"/>
  <c r="G133" i="22" s="1"/>
  <c r="E60" i="22"/>
  <c r="F60" i="22"/>
  <c r="G60" i="22" s="1"/>
  <c r="E18" i="22"/>
  <c r="G18" i="22"/>
  <c r="E70" i="22"/>
  <c r="F70" i="22"/>
  <c r="G70" i="22" s="1"/>
  <c r="E111" i="22"/>
  <c r="F111" i="22"/>
  <c r="G111" i="22" s="1"/>
  <c r="E144" i="22"/>
  <c r="F144" i="22"/>
  <c r="G144" i="22" s="1"/>
  <c r="E104" i="22"/>
  <c r="F104" i="22"/>
  <c r="G104" i="22" s="1"/>
  <c r="E129" i="22"/>
  <c r="F129" i="22"/>
  <c r="G129" i="22" s="1"/>
  <c r="E28" i="22"/>
  <c r="G28" i="22"/>
  <c r="E64" i="22"/>
  <c r="F64" i="22"/>
  <c r="G64" i="22" s="1"/>
  <c r="E80" i="22"/>
  <c r="F80" i="22"/>
  <c r="G80" i="22" s="1"/>
  <c r="E97" i="22"/>
  <c r="F97" i="22"/>
  <c r="G97" i="22" s="1"/>
  <c r="E105" i="22"/>
  <c r="F105" i="22"/>
  <c r="G105" i="22" s="1"/>
  <c r="E113" i="22"/>
  <c r="F113" i="22"/>
  <c r="G113" i="22" s="1"/>
  <c r="E121" i="22"/>
  <c r="F121" i="22"/>
  <c r="G121" i="22" s="1"/>
  <c r="E130" i="22"/>
  <c r="F130" i="22"/>
  <c r="G130" i="22" s="1"/>
  <c r="E138" i="22"/>
  <c r="F138" i="22"/>
  <c r="G138" i="22" s="1"/>
  <c r="E146" i="22"/>
  <c r="F146" i="22"/>
  <c r="G146" i="22" s="1"/>
  <c r="E154" i="22"/>
  <c r="F154" i="22"/>
  <c r="G154" i="22" s="1"/>
  <c r="G29" i="22"/>
  <c r="G16" i="22"/>
  <c r="E75" i="22"/>
  <c r="F75" i="22"/>
  <c r="G75" i="22" s="1"/>
  <c r="E108" i="22"/>
  <c r="F108" i="22"/>
  <c r="G108" i="22" s="1"/>
  <c r="E24" i="22"/>
  <c r="G24" i="22"/>
  <c r="E62" i="22"/>
  <c r="F62" i="22"/>
  <c r="E95" i="22"/>
  <c r="F95" i="22"/>
  <c r="G95" i="22" s="1"/>
  <c r="E136" i="22"/>
  <c r="F136" i="22"/>
  <c r="G136" i="22" s="1"/>
  <c r="E27" i="22"/>
  <c r="G27" i="22"/>
  <c r="E71" i="22"/>
  <c r="F71" i="22"/>
  <c r="G71" i="22" s="1"/>
  <c r="E96" i="22"/>
  <c r="F96" i="22"/>
  <c r="G96" i="22" s="1"/>
  <c r="E137" i="22"/>
  <c r="F137" i="22"/>
  <c r="G137" i="22" s="1"/>
  <c r="E153" i="22"/>
  <c r="F153" i="22"/>
  <c r="G153" i="22" s="1"/>
  <c r="E36" i="22"/>
  <c r="G36" i="22"/>
  <c r="E72" i="22"/>
  <c r="F72" i="22"/>
  <c r="G72" i="22" s="1"/>
  <c r="E73" i="22"/>
  <c r="F73" i="22"/>
  <c r="G73" i="22" s="1"/>
  <c r="E89" i="22"/>
  <c r="F89" i="22"/>
  <c r="G89" i="22" s="1"/>
  <c r="E106" i="22"/>
  <c r="F106" i="22"/>
  <c r="G106" i="22" s="1"/>
  <c r="E122" i="22"/>
  <c r="F122" i="22"/>
  <c r="G122" i="22" s="1"/>
  <c r="E139" i="22"/>
  <c r="F139" i="22"/>
  <c r="G139" i="22" s="1"/>
  <c r="E147" i="22"/>
  <c r="F147" i="22"/>
  <c r="G147" i="22" s="1"/>
  <c r="E155" i="22"/>
  <c r="F155" i="22"/>
  <c r="G155" i="22" s="1"/>
  <c r="G30" i="22"/>
  <c r="E92" i="22"/>
  <c r="F92" i="22"/>
  <c r="G92" i="22" s="1"/>
  <c r="E116" i="22"/>
  <c r="F116" i="22"/>
  <c r="G116" i="22" s="1"/>
  <c r="E149" i="22"/>
  <c r="F149" i="22"/>
  <c r="G149" i="22" s="1"/>
  <c r="E68" i="22"/>
  <c r="F68" i="22"/>
  <c r="G68" i="22" s="1"/>
  <c r="E34" i="22"/>
  <c r="G34" i="22"/>
  <c r="E78" i="22"/>
  <c r="F78" i="22"/>
  <c r="G78" i="22" s="1"/>
  <c r="E86" i="22"/>
  <c r="F86" i="22"/>
  <c r="G86" i="22" s="1"/>
  <c r="E103" i="22"/>
  <c r="F103" i="22"/>
  <c r="G103" i="22" s="1"/>
  <c r="E128" i="22"/>
  <c r="F128" i="22"/>
  <c r="E152" i="22"/>
  <c r="F152" i="22"/>
  <c r="G152" i="22" s="1"/>
  <c r="E35" i="22"/>
  <c r="G35" i="22"/>
  <c r="E63" i="22"/>
  <c r="F63" i="22"/>
  <c r="G63" i="22" s="1"/>
  <c r="E79" i="22"/>
  <c r="F79" i="22"/>
  <c r="G79" i="22" s="1"/>
  <c r="E87" i="22"/>
  <c r="F87" i="22"/>
  <c r="G87" i="22" s="1"/>
  <c r="E120" i="22"/>
  <c r="F120" i="22"/>
  <c r="G120" i="22" s="1"/>
  <c r="E20" i="22"/>
  <c r="G20" i="22"/>
  <c r="E88" i="22"/>
  <c r="F88" i="22"/>
  <c r="G88" i="22" s="1"/>
  <c r="E65" i="22"/>
  <c r="F65" i="22"/>
  <c r="G65" i="22" s="1"/>
  <c r="E81" i="22"/>
  <c r="F81" i="22"/>
  <c r="G81" i="22" s="1"/>
  <c r="E98" i="22"/>
  <c r="F98" i="22"/>
  <c r="G98" i="22" s="1"/>
  <c r="E114" i="22"/>
  <c r="F114" i="22"/>
  <c r="G114" i="22" s="1"/>
  <c r="E131" i="22"/>
  <c r="F131" i="22"/>
  <c r="G131" i="22" s="1"/>
  <c r="E14" i="22"/>
  <c r="G14" i="22"/>
  <c r="E57" i="22"/>
  <c r="F57" i="22"/>
  <c r="G57" i="22" s="1"/>
  <c r="E66" i="22"/>
  <c r="F66" i="22"/>
  <c r="G66" i="22" s="1"/>
  <c r="E74" i="22"/>
  <c r="F74" i="22"/>
  <c r="G74" i="22" s="1"/>
  <c r="E82" i="22"/>
  <c r="F82" i="22"/>
  <c r="G82" i="22" s="1"/>
  <c r="E91" i="22"/>
  <c r="F91" i="22"/>
  <c r="G91" i="22" s="1"/>
  <c r="E99" i="22"/>
  <c r="F99" i="22"/>
  <c r="G99" i="22" s="1"/>
  <c r="E107" i="22"/>
  <c r="F107" i="22"/>
  <c r="G107" i="22" s="1"/>
  <c r="E115" i="22"/>
  <c r="F115" i="22"/>
  <c r="G115" i="22" s="1"/>
  <c r="E123" i="22"/>
  <c r="F123" i="22"/>
  <c r="G123" i="22" s="1"/>
  <c r="E132" i="22"/>
  <c r="G132" i="22"/>
  <c r="E140" i="22"/>
  <c r="F140" i="22"/>
  <c r="G140" i="22" s="1"/>
  <c r="E148" i="22"/>
  <c r="F148" i="22"/>
  <c r="G148" i="22" s="1"/>
  <c r="E156" i="22"/>
  <c r="F156" i="22"/>
  <c r="G156" i="22" s="1"/>
  <c r="G21" i="22"/>
  <c r="G37" i="22"/>
  <c r="F200" i="23" l="1"/>
  <c r="G200" i="23" s="1"/>
  <c r="I162" i="22"/>
  <c r="G162" i="22"/>
  <c r="I50" i="23"/>
  <c r="G50" i="23"/>
  <c r="G94" i="22"/>
  <c r="I94" i="22"/>
  <c r="I45" i="23"/>
  <c r="G45" i="23"/>
  <c r="I46" i="23"/>
  <c r="G46" i="23"/>
  <c r="I54" i="23"/>
  <c r="G54" i="23"/>
  <c r="I205" i="22"/>
  <c r="G205" i="22"/>
  <c r="G62" i="22"/>
  <c r="I62" i="22"/>
  <c r="F195" i="22"/>
  <c r="G195" i="22" s="1"/>
  <c r="F194" i="22"/>
  <c r="G194" i="22" s="1"/>
  <c r="I197" i="22"/>
  <c r="G197" i="22"/>
  <c r="G128" i="22"/>
  <c r="I128" i="22"/>
  <c r="I201" i="22"/>
  <c r="G201" i="22"/>
  <c r="I209" i="22"/>
  <c r="G209" i="22"/>
  <c r="I44" i="23"/>
  <c r="G44" i="23"/>
  <c r="I14" i="23"/>
  <c r="I12" i="23"/>
  <c r="G10" i="23"/>
  <c r="G11" i="23"/>
  <c r="G12" i="23"/>
  <c r="G6" i="23"/>
  <c r="G168" i="23"/>
  <c r="I168" i="23"/>
  <c r="I135" i="23"/>
  <c r="G135" i="23"/>
  <c r="I98" i="23"/>
  <c r="G98" i="23"/>
  <c r="I63" i="23"/>
  <c r="F203" i="23"/>
  <c r="G203" i="23" s="1"/>
  <c r="F201" i="23"/>
  <c r="G201" i="23" s="1"/>
  <c r="G63" i="23"/>
  <c r="G51" i="22"/>
  <c r="I51" i="22"/>
  <c r="G56" i="22"/>
  <c r="I56" i="22"/>
  <c r="G43" i="22"/>
  <c r="I43" i="22"/>
  <c r="G47" i="22"/>
  <c r="I47" i="22"/>
  <c r="G55" i="22"/>
  <c r="I55" i="22"/>
  <c r="I40" i="22"/>
  <c r="I122" i="22" l="1"/>
  <c r="I114" i="22"/>
  <c r="I106" i="22"/>
  <c r="I98" i="22"/>
  <c r="I111" i="22"/>
  <c r="I118" i="22"/>
  <c r="I93" i="22"/>
  <c r="I92" i="22"/>
  <c r="I121" i="22"/>
  <c r="I113" i="22"/>
  <c r="I105" i="22"/>
  <c r="I97" i="22"/>
  <c r="I119" i="22"/>
  <c r="I95" i="22"/>
  <c r="I102" i="22"/>
  <c r="I101" i="22"/>
  <c r="I116" i="22"/>
  <c r="I91" i="22"/>
  <c r="I115" i="22"/>
  <c r="I120" i="22"/>
  <c r="I112" i="22"/>
  <c r="I104" i="22"/>
  <c r="I96" i="22"/>
  <c r="I103" i="22"/>
  <c r="I110" i="22"/>
  <c r="I109" i="22"/>
  <c r="I100" i="22"/>
  <c r="I107" i="22"/>
  <c r="I117" i="22"/>
  <c r="I123" i="22"/>
  <c r="I108" i="22"/>
  <c r="I99" i="22"/>
  <c r="I147" i="22"/>
  <c r="I155" i="22"/>
  <c r="I135" i="22"/>
  <c r="I143" i="22"/>
  <c r="I130" i="22"/>
  <c r="I131" i="22"/>
  <c r="I152" i="22"/>
  <c r="I125" i="22"/>
  <c r="I148" i="22"/>
  <c r="I156" i="22"/>
  <c r="I136" i="22"/>
  <c r="I144" i="22"/>
  <c r="I150" i="22"/>
  <c r="I138" i="22"/>
  <c r="I151" i="22"/>
  <c r="I127" i="22"/>
  <c r="I140" i="22"/>
  <c r="I153" i="22"/>
  <c r="I154" i="22"/>
  <c r="I149" i="22"/>
  <c r="I157" i="22"/>
  <c r="I137" i="22"/>
  <c r="I129" i="22"/>
  <c r="I126" i="22"/>
  <c r="I139" i="22"/>
  <c r="I132" i="22"/>
  <c r="I145" i="22"/>
  <c r="I141" i="22"/>
  <c r="I146" i="22"/>
  <c r="I142" i="22"/>
  <c r="I133" i="22"/>
  <c r="I134" i="22"/>
  <c r="I89" i="22"/>
  <c r="I81" i="22"/>
  <c r="I73" i="22"/>
  <c r="I65" i="22"/>
  <c r="I86" i="22"/>
  <c r="I61" i="22"/>
  <c r="I77" i="22"/>
  <c r="I76" i="22"/>
  <c r="I83" i="22"/>
  <c r="I66" i="22"/>
  <c r="I88" i="22"/>
  <c r="I80" i="22"/>
  <c r="I72" i="22"/>
  <c r="I64" i="22"/>
  <c r="I70" i="22"/>
  <c r="I60" i="22"/>
  <c r="I59" i="22"/>
  <c r="I82" i="22"/>
  <c r="I87" i="22"/>
  <c r="I79" i="22"/>
  <c r="I71" i="22"/>
  <c r="I63" i="22"/>
  <c r="I78" i="22"/>
  <c r="I85" i="22"/>
  <c r="I84" i="22"/>
  <c r="I67" i="22"/>
  <c r="I74" i="22"/>
  <c r="I68" i="22"/>
  <c r="I75" i="22"/>
  <c r="I69" i="22"/>
  <c r="I194" i="22"/>
  <c r="I195" i="22"/>
  <c r="I189" i="22"/>
  <c r="I181" i="22"/>
  <c r="I173" i="22"/>
  <c r="I165" i="22"/>
  <c r="I186" i="22"/>
  <c r="I177" i="22"/>
  <c r="I192" i="22"/>
  <c r="I176" i="22"/>
  <c r="I191" i="22"/>
  <c r="I167" i="22"/>
  <c r="I188" i="22"/>
  <c r="I180" i="22"/>
  <c r="I172" i="22"/>
  <c r="I164" i="22"/>
  <c r="I178" i="22"/>
  <c r="I170" i="22"/>
  <c r="I185" i="22"/>
  <c r="I184" i="22"/>
  <c r="I168" i="22"/>
  <c r="I175" i="22"/>
  <c r="I190" i="22"/>
  <c r="I187" i="22"/>
  <c r="I179" i="22"/>
  <c r="I171" i="22"/>
  <c r="I160" i="22"/>
  <c r="I163" i="22"/>
  <c r="I159" i="22"/>
  <c r="I182" i="22"/>
  <c r="I161" i="22"/>
  <c r="I183" i="22"/>
  <c r="I166" i="22"/>
  <c r="I169" i="22"/>
  <c r="I174" i="22"/>
  <c r="I36" i="23"/>
  <c r="I15" i="23"/>
  <c r="I23" i="23"/>
  <c r="I37" i="23"/>
  <c r="I16" i="23"/>
  <c r="I24" i="23"/>
  <c r="I6" i="23"/>
  <c r="I38" i="23"/>
  <c r="I17" i="23"/>
  <c r="I25" i="23"/>
  <c r="I11" i="23"/>
  <c r="I31" i="23"/>
  <c r="I39" i="23"/>
  <c r="I18" i="23"/>
  <c r="I26" i="23"/>
  <c r="I10" i="23"/>
  <c r="I32" i="23"/>
  <c r="I40" i="23"/>
  <c r="I19" i="23"/>
  <c r="I27" i="23"/>
  <c r="I58" i="23"/>
  <c r="I33" i="23"/>
  <c r="I41" i="23"/>
  <c r="I20" i="23"/>
  <c r="I28" i="23"/>
  <c r="I34" i="23"/>
  <c r="I42" i="23"/>
  <c r="I21" i="23"/>
  <c r="I29" i="23"/>
  <c r="I35" i="23"/>
  <c r="I43" i="23"/>
  <c r="I22" i="23"/>
  <c r="I30" i="23"/>
  <c r="I66" i="23"/>
  <c r="I74" i="23"/>
  <c r="I82" i="23"/>
  <c r="I90" i="23"/>
  <c r="I61" i="23"/>
  <c r="I89" i="23"/>
  <c r="I67" i="23"/>
  <c r="I75" i="23"/>
  <c r="I83" i="23"/>
  <c r="I91" i="23"/>
  <c r="I64" i="23"/>
  <c r="I87" i="23"/>
  <c r="I88" i="23"/>
  <c r="I65" i="23"/>
  <c r="I203" i="23"/>
  <c r="I68" i="23"/>
  <c r="I76" i="23"/>
  <c r="I84" i="23"/>
  <c r="I92" i="23"/>
  <c r="I70" i="23"/>
  <c r="I86" i="23"/>
  <c r="I71" i="23"/>
  <c r="I79" i="23"/>
  <c r="I80" i="23"/>
  <c r="I81" i="23"/>
  <c r="I201" i="23"/>
  <c r="I69" i="23"/>
  <c r="I77" i="23"/>
  <c r="I85" i="23"/>
  <c r="I93" i="23"/>
  <c r="I78" i="23"/>
  <c r="I62" i="23"/>
  <c r="I72" i="23"/>
  <c r="I73" i="23"/>
  <c r="I60" i="23"/>
  <c r="I200" i="23"/>
  <c r="I105" i="23"/>
  <c r="I113" i="23"/>
  <c r="I121" i="23"/>
  <c r="I129" i="23"/>
  <c r="I119" i="23"/>
  <c r="I128" i="23"/>
  <c r="I106" i="23"/>
  <c r="I114" i="23"/>
  <c r="I122" i="23"/>
  <c r="I130" i="23"/>
  <c r="I109" i="23"/>
  <c r="I97" i="23"/>
  <c r="I126" i="23"/>
  <c r="I111" i="23"/>
  <c r="I112" i="23"/>
  <c r="I107" i="23"/>
  <c r="I115" i="23"/>
  <c r="I123" i="23"/>
  <c r="I99" i="23"/>
  <c r="I117" i="23"/>
  <c r="I102" i="23"/>
  <c r="I118" i="23"/>
  <c r="I103" i="23"/>
  <c r="I127" i="23"/>
  <c r="I120" i="23"/>
  <c r="I100" i="23"/>
  <c r="I108" i="23"/>
  <c r="I116" i="23"/>
  <c r="I124" i="23"/>
  <c r="I96" i="23"/>
  <c r="I101" i="23"/>
  <c r="I125" i="23"/>
  <c r="I110" i="23"/>
  <c r="I95" i="23"/>
  <c r="I104" i="23"/>
  <c r="I142" i="23"/>
  <c r="I150" i="23"/>
  <c r="I158" i="23"/>
  <c r="I134" i="23"/>
  <c r="I156" i="23"/>
  <c r="I141" i="23"/>
  <c r="I133" i="23"/>
  <c r="I143" i="23"/>
  <c r="I151" i="23"/>
  <c r="I159" i="23"/>
  <c r="I132" i="23"/>
  <c r="I162" i="23"/>
  <c r="I155" i="23"/>
  <c r="I149" i="23"/>
  <c r="I144" i="23"/>
  <c r="I152" i="23"/>
  <c r="I160" i="23"/>
  <c r="I146" i="23"/>
  <c r="I154" i="23"/>
  <c r="I147" i="23"/>
  <c r="I140" i="23"/>
  <c r="I148" i="23"/>
  <c r="I157" i="23"/>
  <c r="I137" i="23"/>
  <c r="I145" i="23"/>
  <c r="I153" i="23"/>
  <c r="I161" i="23"/>
  <c r="I138" i="23"/>
  <c r="I139" i="23"/>
  <c r="I163" i="23"/>
  <c r="I136" i="23"/>
  <c r="I177" i="23"/>
  <c r="I185" i="23"/>
  <c r="I193" i="23"/>
  <c r="I167" i="23"/>
  <c r="I182" i="23"/>
  <c r="I183" i="23"/>
  <c r="I192" i="23"/>
  <c r="I170" i="23"/>
  <c r="I178" i="23"/>
  <c r="I186" i="23"/>
  <c r="I194" i="23"/>
  <c r="I165" i="23"/>
  <c r="I189" i="23"/>
  <c r="I190" i="23"/>
  <c r="I169" i="23"/>
  <c r="I184" i="23"/>
  <c r="I171" i="23"/>
  <c r="I179" i="23"/>
  <c r="I187" i="23"/>
  <c r="I195" i="23"/>
  <c r="I181" i="23"/>
  <c r="I174" i="23"/>
  <c r="I175" i="23"/>
  <c r="I176" i="23"/>
  <c r="I166" i="23"/>
  <c r="I172" i="23"/>
  <c r="I180" i="23"/>
  <c r="I188" i="23"/>
  <c r="I196" i="23"/>
  <c r="I173" i="23"/>
  <c r="I197" i="23"/>
  <c r="I198" i="23"/>
  <c r="I191" i="23"/>
</calcChain>
</file>

<file path=xl/sharedStrings.xml><?xml version="1.0" encoding="utf-8"?>
<sst xmlns="http://schemas.openxmlformats.org/spreadsheetml/2006/main" count="1038" uniqueCount="545">
  <si>
    <r>
      <t>Anlage 1a zur Vereinbarung gem. §§ 113, 118 und 120 SGB V</t>
    </r>
    <r>
      <rPr>
        <b/>
        <strike/>
        <sz val="14"/>
        <rFont val="Arial"/>
        <family val="2"/>
      </rPr>
      <t/>
    </r>
  </si>
  <si>
    <t>Erwachsenenpsychiatrie</t>
  </si>
  <si>
    <t>Die Leistungen sind abschließend.</t>
  </si>
  <si>
    <t>§ 301 SGB V
Entgelt-
schlüssel</t>
  </si>
  <si>
    <t>Vergütung gültig ab 01.01.2024</t>
  </si>
  <si>
    <t>Faktor</t>
  </si>
  <si>
    <t>Differenz</t>
  </si>
  <si>
    <t>Leistungsbeschreibung (diese beinhaltet Vor- und Nachbereitung in Höhe von 25 % der angegebenen Zeiteinheiten)</t>
  </si>
  <si>
    <t>1.   Ärztliche Leistungen</t>
  </si>
  <si>
    <t>Qualifizierte Arzneimittelverordnung ohne ärztlichen Patientenkontakt</t>
  </si>
  <si>
    <t>Abrechnungsregeln:</t>
  </si>
  <si>
    <t>- am Tag einer ärztlichen Leistungserbringung oder an dem Tag, der dieser ärztlichen Leistungserbringung folgt, nicht abrechenbar</t>
  </si>
  <si>
    <t>- ohne weitere ärztliche Leistungserbringung im Quartal nicht an zwei aufeinanderfolgenden Quartalen abrechenbar</t>
  </si>
  <si>
    <t>- nur dann abrechenbar, wenn alle Anforderungen an die Dokumentation gemäß Anlage 5 Punkt 2.1.12 „Arzneimittelverordnung ohne Patientenkontakt“ erfüllt sind</t>
  </si>
  <si>
    <t>bis 10 Minuten für Leistungen der sozialpsychiatrischen Grundversorgung, Krisenintervention einschl. amb. Notfallbehandlung,spezifische Einzelbehandlung/Betreuung, Psychodiagnostik, ohne Videosprechstunde</t>
  </si>
  <si>
    <t>bis 20 Minuten für Leistungen der sozialpsychiatrischen Grundversorgung, Krisenintervention einschl. amb. Notfallbehandlung,spezifische Einzelbehandlung/Betreuung, Psychodiagnostik, ohne Videosprechstunde</t>
  </si>
  <si>
    <t>bis 40 Minuten für Leistungen der sozialpsychiatrischen Grundversorgung, Krisenintervention einschl. amb. Notfallbehandlung,spezifische Einzelbehandlung/Betreuung, Psychodiagnostik, ohne Videosprechstunde</t>
  </si>
  <si>
    <t>bis 60 Minuten für Leistungen der sozialpsychiatrischen Grundversorgung, Krisenintervention einschl. amb. Notfallbehandlung,spezifische Einzelbehandlung/Betreuung, Psychodiagnostik, ohne Videosprechstunde</t>
  </si>
  <si>
    <t>bis 90 Minuten für Leistungen der sozialpsychiatrischen Grundversorgung, Krisenintervention einschl. amb. Notfallbehandlung,spezifische Einzelbehandlung/Betreuung, Psychodiagnostik, ohne Videosprechstunde</t>
  </si>
  <si>
    <t>bis 120 Minuten für Leistungen der sozialpsychiatrischen Grundversorgung, Krisenintervention einschl. amb. Notfallbehandlung,spezifische Einzelbehandlung/Betreuung, Psychodiagnostik, ohne Videosprechstunde</t>
  </si>
  <si>
    <t>bis 180 Minuten für Leistungen der sozialpsychiatrischen Grundversorgung, Krisenintervention einschl. amb. Notfallbehandlung,spezifische Einzelbehandlung/Betreuung, Psychodiagnostik, ohne Videosprechstunde</t>
  </si>
  <si>
    <t>bis 60 Minuten für eine spezifische Behandlung/Betreuung in der Kleingruppe (bis zu fünf Patienten) im Rahmen einer Videosprechstunde (ab 01.07.2024)</t>
  </si>
  <si>
    <t>bis 90 Minuten für eine spezifische Behandlung/Betreuung in der Kleingruppe (bis zu fünf Patienten) im Rahmen einer Videosprechstunde (ab 01.07.2024)</t>
  </si>
  <si>
    <t>bis 120 Minuten für eine spezifische Behandlung/Betreuung in der Kleingruppe (bis zu fünf Patienten) im Rahmen einer Videosprechstunde (ab 01.07.2024)</t>
  </si>
  <si>
    <t>bis 10 Minuten für Leistungen im Rahmen einer Videosprechstunde</t>
  </si>
  <si>
    <t>bis 20 Minuten für Leistungen im Rahmen einer Videosprechstunde</t>
  </si>
  <si>
    <t>bis 40 Minuten für Leistungen im Rahmen einer Videosprechstunde</t>
  </si>
  <si>
    <t>bis 60 Minuten für Leistungen im Rahmen einer Videosprechstunde</t>
  </si>
  <si>
    <t>bis 90 Minuten für Leistungen im Rahmen einer Videosprechstunde</t>
  </si>
  <si>
    <t>bis 120 Minuten für Leistungen im Rahmen einer Videosprechstunde</t>
  </si>
  <si>
    <t>bis 180 Minuten für Leistungen im Rahmen einer Videosprechstunde</t>
  </si>
  <si>
    <t>bis 60 Minuten für eine spezifische Behandlung/Betreuung in der Kleingruppe (bis zu fünf Patienten)</t>
  </si>
  <si>
    <t>bis 90 Minuten für eine spezifische Behandlung/Betreuung in der Kleingruppe (bis zu fünf Patienten)</t>
  </si>
  <si>
    <t>bis 120 Minuten für eine spezifische Behandlung/Betreuung in der Kleingruppe (bis zu fünf Patienten); ausschließlich im Zusammenhang mit der ICD 10 Diagnose F60.3-</t>
  </si>
  <si>
    <t>bis 60 Minuten für eine spezifische Behandlung/Betreuung in der Großgruppe (mehr als fünf Patienten, höchstens 12 Patienten)</t>
  </si>
  <si>
    <t>bis 90 Minuten für eine spezifische Behandlung/Betreuung in der Großgruppe (mehr als fünf Patienten, höchstens 12 Patienten)</t>
  </si>
  <si>
    <t>Fahrtzeit dazu bis 10 Minuten</t>
  </si>
  <si>
    <t>Fahrtzeit dazu bis 20 Minuten</t>
  </si>
  <si>
    <t>Fahrtzeit dazu bis 40 Minuten</t>
  </si>
  <si>
    <t>Fahrtzeit dazu bis 60 Minuten</t>
  </si>
  <si>
    <t>Fahrtzeit dazu bis 90 Minuten</t>
  </si>
  <si>
    <t>Fahrtzeit dazu bis 120 Minuten</t>
  </si>
  <si>
    <t>Fahrtzeit dazu bis 180 Minuten</t>
  </si>
  <si>
    <t>Grundpauschale für Laborleistungen</t>
  </si>
  <si>
    <t>- alle Laborbestimmungen mit Ausnahme der extra abrechenbaren Leistungen 171, 172 und 173</t>
  </si>
  <si>
    <t>- pauschal 1 x pro Fall und Quartal unabhängig vom Umfang der Diagnostik abrechenbar</t>
  </si>
  <si>
    <t>Medikamentenspiegelbestimmung</t>
  </si>
  <si>
    <t>- alle Spiegelbestimmungen von Medikamenten mit Ausnahme von Lithium</t>
  </si>
  <si>
    <t>- zusätzlich zu 170 und ggf. mehrfach pro Quartal abrechenbar</t>
  </si>
  <si>
    <t>- sofern die Leistung nicht im eigenen Labor durchgeführt wird, ist die Überweisung an ein externes Labor möglich</t>
  </si>
  <si>
    <t>qualitative Stäbchentests (Suchtests)</t>
  </si>
  <si>
    <t>- Amphetamine, Barbiturate, Benzodiazepine, Cannabinoide, Kokain, Methadon, Opiate, PCP u.a.</t>
  </si>
  <si>
    <t>- je Parameter nur bei substituierten Patienten zusätzlich zu 170 abrechenbar</t>
  </si>
  <si>
    <t>- Begrenzung auf 60 Parameter im ersten, 40 im zweiten und 20 ab dem dritten Behandlungsquartal in Folge</t>
  </si>
  <si>
    <t>Quantitative und semiquantitative Bestimmungen</t>
  </si>
  <si>
    <t>- ggf. mehrfach pro Quartal nur bei subsituierten Patienten zusätzlich zu 170, 171 und 172 abrechenbar</t>
  </si>
  <si>
    <t>CT-Einzelleistung</t>
  </si>
  <si>
    <t>NMR-Einzelleistung</t>
  </si>
  <si>
    <t>Erhebung und Dokumentation der ambulanten medizinischen Basisdaten nach den Vorgaben der "AmBADO"-Bögen (Stammblatt, Aufnahme/Verlauf und Beendigung). Die Abrechnung ist in der Erwachsenenpsychiatrie grundsätzlich einmal im Jahr möglich, es sei denn, dass beim Patienten die Kriterien des "neuen Falles" gegeben sind.</t>
  </si>
  <si>
    <r>
      <t xml:space="preserve">2.   Leistungen von Psychologen mit Master oder Diplomabschluss und approbierte Psychotherapeuten </t>
    </r>
    <r>
      <rPr>
        <b/>
        <vertAlign val="superscript"/>
        <sz val="12"/>
        <rFont val="Arial"/>
        <family val="2"/>
      </rPr>
      <t>b)</t>
    </r>
  </si>
  <si>
    <t>bis 20 Minuten für Leistungen der sozialpsychiatrischen Grundversorgung, Krisenintervention einschl. amb. Notfallbehandlung, spezifische Einzelbehandlung/Betreuung, Psychodiagnostik, ohne Videosprechstunde</t>
  </si>
  <si>
    <t>bis 40 Minuten für Leistungen der sozialpsychiatrischen Grundversorgung, Krisenintervention einschl. amb. Notfallbehandlung, spezifische Einzelbehandlung/Betreuung, Psychodiagnostik, ohne Videosprechstunde</t>
  </si>
  <si>
    <t>bis 60 Minuten für Leistungen der sozialpsychiatrischen Grundversorgung, Krisenintervention einschl.amb.  Notfallbehandlung, spezifische Einzelbehandlung/Betreuung, Psychodiagnostik, ohne Videosprechstunde</t>
  </si>
  <si>
    <t>bis 90 Minuten für Leistungen der sozialpsychiatrischen Grundversorgung, Krisenintervention einschl. amb. Notfallbehandlung, spezifische Einzelbehandlung/Betreuung, Psychodiagnostik, ohne Videosprechstunde</t>
  </si>
  <si>
    <t>bis 120 Minuten für Leistungen der sozialpsychiatrischen Grundversorgung, Krisenintervention einschl. amb. Notfallbehandlung, spezifische Einzelbehandlung/Betreuung, Psychodiagnostik, ohne Videosprechstunde</t>
  </si>
  <si>
    <t>bis 180 Minuten für Leistungen der sozialpsychiatrischen Grundversorgung, Krisenintervention einschl. amb. Notfallbehandlung, spezifische Einzelbehandlung/Betreuung, Psychodiagnostik, ohne Videosprechstunde</t>
  </si>
  <si>
    <t>bis 120 Minuten für eine spezifische Behandlung/Betreuung in der Kleingruppe (bis zu fünf Patienten)  im Rahmen einer Videosprechstunde (ab 01.07.2024); ausschließlich im Zusammenhang mit der ICD 10 Diagnose F60.3-</t>
  </si>
  <si>
    <t>3.   Leistungen von Pflegepersonal (inkl. Erziehungsdienst)</t>
  </si>
  <si>
    <t>bis 10 Minuten für Leistungen der sozialpsychiatrischen Grundversorgung, Krisenintervention einschl. Notfallbehandlung, spezifische Einzelbehandlung/Betreuung</t>
  </si>
  <si>
    <t>bis 20 Minuten für Leistungen der sozialpsychiatrischen Grundversorgung, Krisenintervention einschl. Notfallbehandlung, spezifische Einzelbehandlung/Betreuung</t>
  </si>
  <si>
    <t>bis 40 Minuten für Leistungen der sozialpsychiatrischen Grundversorgung, Krisenintervention einschl. Notfallbehandlung, spezifische Einzelbehandlung/Betreuung</t>
  </si>
  <si>
    <t xml:space="preserve">bis 60 Minuten für Leistungen der sozialpsychiatrischen Grundversorgung, Krisenintervention einschl. Notfallbehandlung, spezifische Einzelbehandlung/Betreuung </t>
  </si>
  <si>
    <t>bis 90 Minuten für Leistungen der sozialpsychiatrischen Grundversorgung, Krisenintervention einschl. Notfallbehandlung, spezifische Einzelbehandlung/Betreuung</t>
  </si>
  <si>
    <t>bis 120 Minuten für Leistungen der sozialpsychiatrischen Grundversorgung, Krisenintervention einschl. Notfallbehandlung, spezifische Einzelbehandlung/Betreuung</t>
  </si>
  <si>
    <t>bis 180 Minuten für Leistungen der sozialpsychiatrischen Grundversorgung, Krisenintervention einschl. Notfallbehandlung, spezifische Einzelbehandlung/Betreuung</t>
  </si>
  <si>
    <t>bis 240 Minuten für Leistungen der sozialpsychiatrischen Grundversorgung, Krisenintervention einschl. Notfallbehandlung, spezifische Einzelbehandlung/Betreuung</t>
  </si>
  <si>
    <t>bis 10 Minuten für Leistungen im Rahmen einer Videosprechstunde (ab 01.07.2024)</t>
  </si>
  <si>
    <t>bis 20 Minuten für Leistungen im Rahmen einer Videosprechstunde (ab 01.07.2024)</t>
  </si>
  <si>
    <t>bis 40 Minuten für Leistungen im Rahmen einer Videosprechstunde (ab 01.07.2024)</t>
  </si>
  <si>
    <t>bis 60 Minuten für Leistungen im Rahmen einer Videosprechstunde (ab 01.07.2024)</t>
  </si>
  <si>
    <t>bis 90 Minuten für Leistungen im Rahmen einer Videosprechstunde (ab 01.07.2024)</t>
  </si>
  <si>
    <t>bis 120 Minuten für Leistungen im Rahmen einer Videosprechstunde (ab 01.07.2024)</t>
  </si>
  <si>
    <t>bis 180 Minuten für Leistungen im Rahmen einer Videosprechstunde (ab 01.07.2024)</t>
  </si>
  <si>
    <t>bis 120 Minuten für eine spezifische Behandlung/Betreuung in der Kleingruppe (bis zu fünf Patienten)</t>
  </si>
  <si>
    <t>bis 180 Minuten für eine spezifische Behandlung/Betreuung in der Kleingruppe (bis zu fünf Patienten)</t>
  </si>
  <si>
    <t>bis 120 Minuten für eine spezifische Behandlung/Betreuung in der Großgruppe (mehr als fünf Patienten, höchstens 12 Patienten)</t>
  </si>
  <si>
    <t>bis 180 Minuten für eine spezifische Behandlung/Betreuung in der Großgruppe (mehr als fünf Patienten, höchstens 12 Patienten)</t>
  </si>
  <si>
    <t>4.   Leistungen von Sozialpädagogen (inkl. Sozialarbeiter, Heilpädagogen)</t>
  </si>
  <si>
    <t>5.   Leistungen von Spezialtherapeuten (z.B. Ergotherapeuten, Physiotherapeuten, Logopäden,  Arbeits- und Beschäftigungstherapeuten und Kreativtherapeuten)</t>
  </si>
  <si>
    <t>bis zu 240 Minuten für eine spezifische Behandlung/Betreuung in der Großgruppe (mehr als fünf Patienten, höchstens 12 Patienten)</t>
  </si>
  <si>
    <t>bis zu 300 Minuten für eine spezifische Behandlung/Betreuung in der Großgruppe (mehr als fünf Patienten, höchstens 12 Patienten)</t>
  </si>
  <si>
    <t xml:space="preserve">6.   Fallbesprechung </t>
  </si>
  <si>
    <t>7.   Personalaufwand bei apparativer Diagnostik und Therapie</t>
  </si>
  <si>
    <t>bis 10 Minuten für apparative Diagnostik und Therapie</t>
  </si>
  <si>
    <t>- z.B. TMS, rTMS, neuropsychologische Untersuchungen, Lichttherapie</t>
  </si>
  <si>
    <t>- unabhängig von betrauter Berufsgruppe (Pflegekraft, MFA, MTA)</t>
  </si>
  <si>
    <t>- ggf. mehrfach pro Quartal zusätzlich zu 17x abrechenbar</t>
  </si>
  <si>
    <t>bis 20 Minuten für apparative Diagnostik und Therapie</t>
  </si>
  <si>
    <t>- z.B. EKG, TMS, rTMS, neuropsychologische Untersuchungen, Lichttherapie</t>
  </si>
  <si>
    <t>bis 40 Minuten für apparative Diagnostik und Therapie</t>
  </si>
  <si>
    <t>bis 60 Minuten für apparative Diagnostik und Therapie</t>
  </si>
  <si>
    <t>- z.B. EEG, TMS, rTMS, neuropsychologische Untersuchungen, Lichttherapie</t>
  </si>
  <si>
    <t>8.   Vergütung und Leistungsbeschreibung der Fahrzeiten</t>
  </si>
  <si>
    <t xml:space="preserve">Der Zeitaufwand für Ärzte und Therapeuten im Zusammenhang mit Fahrten zu Patienten wird analog der Vergütungssätze der Ziffern 1 bis 5 vergütet. Die Wegekosten sind mit der Vergütung im Zusammenhang mit Zeitaufwand für Fahrten zu Patienten abgegolten. </t>
  </si>
  <si>
    <t>Werden mehrere Versicherte auf einem Weg besucht, ist die Vergütung nur anteilig nach dem Verhältnis zu der Zahl der besuchten Versicherten berechnungsfähig.</t>
  </si>
  <si>
    <t>Wird eine Patientengemeinschaft besucht, deren Mitglieder unterschiedlichen Kassen angehören, erfolgt keine Aufteilung der Fahrtkosten auf die beteiligten Krankenkassen.</t>
  </si>
  <si>
    <t>Vielmehr ist in einem roulierenden Verfahren den beteiligten Krankenkassen der Gesamtbetrag in Rechnung zu stellen.</t>
  </si>
  <si>
    <t>9.   Erläuterungen der Entgeltschlüssel</t>
  </si>
  <si>
    <t>6. Ziffer</t>
  </si>
  <si>
    <t>7. Ziffer</t>
  </si>
  <si>
    <t xml:space="preserve">                  8. Ziffer </t>
  </si>
  <si>
    <t>Berufsgruppe:</t>
  </si>
  <si>
    <t>Leistung:</t>
  </si>
  <si>
    <t>Dauer:</t>
  </si>
  <si>
    <t>1: Ärztliche Leistungen</t>
  </si>
  <si>
    <t>0: Ambulante Basisdokumentation, Arzneiverordnung ohne Patientenkontakt, Fallkonferenz</t>
  </si>
  <si>
    <t>0: Zeitdauer bis 10 Minuten</t>
  </si>
  <si>
    <t>2: Leistungen von Psychologen</t>
  </si>
  <si>
    <t>1: Einzeltherapie</t>
  </si>
  <si>
    <t>1: Zeitdauer bis 20 Minuten</t>
  </si>
  <si>
    <t>3: Leistungen von Pflegepersonal</t>
  </si>
  <si>
    <t>2: unbesetzt</t>
  </si>
  <si>
    <t>2: Zeitdauer bis 40 Minuten</t>
  </si>
  <si>
    <t>4: Leistungen von Sozialpädagogen</t>
  </si>
  <si>
    <t>3: Videosprechstunde</t>
  </si>
  <si>
    <t>3: Zeitdauer bis 60 Minuten</t>
  </si>
  <si>
    <t>5: Leistungen von Spezialtherapeuten</t>
  </si>
  <si>
    <t>4: Kleingruppe</t>
  </si>
  <si>
    <t>4: Zeitdauer bis 90 Minuten</t>
  </si>
  <si>
    <t>6: Fallbesprechung</t>
  </si>
  <si>
    <t>5: Großgruppe</t>
  </si>
  <si>
    <t>5: Zeitdauer bis 120 Minuten</t>
  </si>
  <si>
    <t>7: Personalaufwand bei apparativer Diagnostik und Therapie</t>
  </si>
  <si>
    <t>6: Fahrtzeit</t>
  </si>
  <si>
    <t>6: Zeitdauer bis 180 Minuten</t>
  </si>
  <si>
    <t>7: Labor, apparative Diagnostik und Therapie</t>
  </si>
  <si>
    <t>7: Zeitdauer bis 240 Minuten</t>
  </si>
  <si>
    <t>8: CT</t>
  </si>
  <si>
    <t>8: Zeitdauer bis 300 Minuten</t>
  </si>
  <si>
    <t>9: NMR</t>
  </si>
  <si>
    <t>9: mind. 20 Minuten</t>
  </si>
  <si>
    <t>a) Die Leistung ist nur abrechenbar, wenn die Datenübermittlung mittels Übergabetabelle nach der Anlage 3 Anhang 1.3 der Vereinbarung gemäß §§ 113, 118 und 120 SGB V  an die Auswertungsstelle erfolgt.</t>
  </si>
  <si>
    <t>b) nach den landesrechtlichen Vorschriften in Bayern</t>
  </si>
  <si>
    <t>10.   Zusatzleistungsziffern ((PIA-Doku-Vereinbarung) vom 02.02.2018) zur Dokumentation</t>
  </si>
  <si>
    <t>PIA-81Z</t>
  </si>
  <si>
    <t>PIA-82Z</t>
  </si>
  <si>
    <t>PIA-83Z</t>
  </si>
  <si>
    <t>PIA-86Z</t>
  </si>
  <si>
    <t>Die Zusatzleistungsschlüssel sind nach § 301 SGB V keine Entgeltschlüssel, sondern Leistungsschlüssel und dienen alleinig der Dokumentation. Insofern sind hierfür im AMBO-Rechnungssatz innerhalb des Segments "LEI" (Leistungsdokumentation") Angaben in den dort vorgesehenen 3 Datenelementen (Leistungsart, Leistungsschlüssel, Leistungstag) notwendig. Im Datenelement "Leistungsart ist der Wert "A1" (Schlüssel 24), im Datenelement "Leistungsschlüssel" (Schlüssel 23 (Bsp.: PIA-81Z, PIA-82Z,...): Hier sind die Zusatzleistungsschlüssel anzugeben.) und im Datenelement "Leistungstag" der Tag der Leistung anzugeben.</t>
  </si>
  <si>
    <t>Jeder Zusatzleistungsschlüssel für sich kann maximal 1 Mal pro Tag je Patient kodiert werden, egal wieviel Berufsgruppen an dieser Leistung beteiligt waren. Es können jedoch mehrere unterschiedliche Zusatzleistungsschlüssel pro Tag parallel je Patient dokumentiert werden.</t>
  </si>
  <si>
    <t>Vergütung Basis ab 2025</t>
  </si>
  <si>
    <t>Berechnung</t>
  </si>
  <si>
    <t>1/6 * LZArzt</t>
  </si>
  <si>
    <t>1/3 * LZArzt</t>
  </si>
  <si>
    <t>2/3 * LZArzt</t>
  </si>
  <si>
    <t xml:space="preserve"> LZArzt</t>
  </si>
  <si>
    <t>3/2 * LZArzt</t>
  </si>
  <si>
    <t>2 * LZArzt</t>
  </si>
  <si>
    <t>3 * LZArzt</t>
  </si>
  <si>
    <t>2/7 * LZArzt</t>
  </si>
  <si>
    <t>3/7 * LZArzt</t>
  </si>
  <si>
    <t>4/7 * LZArzt</t>
  </si>
  <si>
    <t>1 * LZArzt</t>
  </si>
  <si>
    <t>1/7 * LZArzt</t>
  </si>
  <si>
    <t>3/14 * LZArzt</t>
  </si>
  <si>
    <t>1/6 * LZPsych</t>
  </si>
  <si>
    <t>1/3 * LZPsych</t>
  </si>
  <si>
    <t>2/3 * LZPsych</t>
  </si>
  <si>
    <t>LZPsych</t>
  </si>
  <si>
    <t>3/2 * LZPsych</t>
  </si>
  <si>
    <t>2 * LZPsych</t>
  </si>
  <si>
    <t>3 * LZPsych</t>
  </si>
  <si>
    <t>1 * LZPsych</t>
  </si>
  <si>
    <t>2/7 * LZPsych</t>
  </si>
  <si>
    <t>3/7 * LZPsych</t>
  </si>
  <si>
    <t>4/7 * LZPsych</t>
  </si>
  <si>
    <t>1/7 * LZPsych</t>
  </si>
  <si>
    <t>3/14 * LZPsych</t>
  </si>
  <si>
    <t>1/6 * LZPflege</t>
  </si>
  <si>
    <t>1/3 * LZPflege</t>
  </si>
  <si>
    <t>2/3 * LZPflege</t>
  </si>
  <si>
    <t xml:space="preserve"> LZPflege</t>
  </si>
  <si>
    <t>3/2 * LZPflege</t>
  </si>
  <si>
    <t>2 * LZPflege</t>
  </si>
  <si>
    <t>3 * LZPflege</t>
  </si>
  <si>
    <t>4 * LZPflege</t>
  </si>
  <si>
    <t>1 * LZPflege</t>
  </si>
  <si>
    <t>2/7 * LZPflege</t>
  </si>
  <si>
    <t>3/7 * LZPflege</t>
  </si>
  <si>
    <t>4/7 * LZPflege</t>
  </si>
  <si>
    <t>6/7 * LZPflege</t>
  </si>
  <si>
    <t>1/7 * LZPflege</t>
  </si>
  <si>
    <t>3/14 * LZPflege</t>
  </si>
  <si>
    <t>1/6 * LZSoz</t>
  </si>
  <si>
    <t>1/3 * LZSoz</t>
  </si>
  <si>
    <t>2/3 * LZSoz</t>
  </si>
  <si>
    <t xml:space="preserve"> LZSoz</t>
  </si>
  <si>
    <t>3/2 * LZSoz</t>
  </si>
  <si>
    <t>2 * LZSoz</t>
  </si>
  <si>
    <t>3 * LZSoz</t>
  </si>
  <si>
    <t>4 * LZSoz</t>
  </si>
  <si>
    <t xml:space="preserve"> 1 * LZSoz</t>
  </si>
  <si>
    <t>2/7 * LZSoz</t>
  </si>
  <si>
    <t>3/7 * LZSoz</t>
  </si>
  <si>
    <t>4/7 * LZSoz</t>
  </si>
  <si>
    <t>6/7 * LZSoz</t>
  </si>
  <si>
    <t>1/7 * LZSoz</t>
  </si>
  <si>
    <t>3/14 * LZSoz</t>
  </si>
  <si>
    <t>1/6 * LZErgo</t>
  </si>
  <si>
    <t>1/3 * LZErgo</t>
  </si>
  <si>
    <t>2/3 * LZErgo</t>
  </si>
  <si>
    <t xml:space="preserve"> LZErgo</t>
  </si>
  <si>
    <t>3/2 * LZErgo</t>
  </si>
  <si>
    <t>2 * LZErgo</t>
  </si>
  <si>
    <t>3 * LZErgo</t>
  </si>
  <si>
    <t>1 * LZErgo</t>
  </si>
  <si>
    <t>2/7 * LZErgo</t>
  </si>
  <si>
    <t>3/7 * LZErgo</t>
  </si>
  <si>
    <t>4/7 * LZErgo</t>
  </si>
  <si>
    <t>6/7 * LZErgo</t>
  </si>
  <si>
    <t>1/7 * LZErgo</t>
  </si>
  <si>
    <t>3/14 * LZErgo</t>
  </si>
  <si>
    <t>5/7 * LZErgo</t>
  </si>
  <si>
    <t>1/6 * (LZArzt + LZPsych + LZPflege + LZSoz + LZErgo)</t>
  </si>
  <si>
    <t>1/3 * (LZArzt + LZPsych + LZPflege + LZSoz + LZErgo)</t>
  </si>
  <si>
    <t xml:space="preserve">Anlage 1b zur Vereinbarung gemäß §§ 113, 118 und 120 SGB V </t>
  </si>
  <si>
    <t>Kinder- und Jugendpsychiatrie</t>
  </si>
  <si>
    <t>1/6 * LZArztKJ</t>
  </si>
  <si>
    <t>Zeitdauer bis 10 Minuten Kinder- und jugendpsychiatrische Abklärung, spezifische Diagnostik, ambulante Notfallbehandlung und Krisenintervention, Einzeltherapie, ohne Videosprechstunde</t>
  </si>
  <si>
    <t>1/3 * LZArztKJ</t>
  </si>
  <si>
    <t>Zeitdauer bis 20 Minuten Kinder- und jugendpsychiatrische Abklärung, spezifische Diagnostik, ambulante Notfallbehandlung und Krisenintervention, Einzeltherapie, ohne Videosprechstunde</t>
  </si>
  <si>
    <t>35220112</t>
  </si>
  <si>
    <t>2/3 * LZArztKJ</t>
  </si>
  <si>
    <t>Zeitdauer bis 40 Minuten wie oben</t>
  </si>
  <si>
    <t>Zeitdauer bis 60 Minuten wie oben</t>
  </si>
  <si>
    <t>35220114</t>
  </si>
  <si>
    <t>3/2 * LZArztKJ</t>
  </si>
  <si>
    <t>Zeitdauer bis 90 Minuten wie oben</t>
  </si>
  <si>
    <t>35220115</t>
  </si>
  <si>
    <t>2 * LZArztKJ</t>
  </si>
  <si>
    <t>Zeitdauer bis 120 Minuten wie oben</t>
  </si>
  <si>
    <t>35220116</t>
  </si>
  <si>
    <t>3 * LZArztKJ</t>
  </si>
  <si>
    <t>Zeitdauer bis 180 Minuten wie oben</t>
  </si>
  <si>
    <t>35220117</t>
  </si>
  <si>
    <t>4 * LZArztKJ</t>
  </si>
  <si>
    <t>Zeitdauer bis 240 Minuten (Abrechnung nur 1x im Krankheitsfall möglich! Ein Krankheitsfall umfasst das aktuelle sowie die nachfolgenden 3 Kalendervierteljahre, die der Berechnung der krankheitsfallbezogenen Leistungsposition folgen (§ 21 Abs. 1, Satz 9 BMV-Ä).) wie oben</t>
  </si>
  <si>
    <t>35220122</t>
  </si>
  <si>
    <t>4/15 * LZArztKJ</t>
  </si>
  <si>
    <t>Zeitdauer bis 40 Minuten spezifische Behandlung in der Kleingruppe (bis zu 3 Patienten)</t>
  </si>
  <si>
    <t>35220123</t>
  </si>
  <si>
    <t>2/5 * LZArztKJ</t>
  </si>
  <si>
    <t>35220124</t>
  </si>
  <si>
    <t>3/5 * LZArztKJ</t>
  </si>
  <si>
    <t>35220125</t>
  </si>
  <si>
    <t>4/5 * LZArztKJ</t>
  </si>
  <si>
    <t>35220126</t>
  </si>
  <si>
    <t>6/5 * LZArztKJ</t>
  </si>
  <si>
    <t>35220132</t>
  </si>
  <si>
    <t>2/15 * LZArztKJ</t>
  </si>
  <si>
    <t>Zeitdauer bis 40 Minuten spezifische Behandlung in der Großgruppe (mind. 4, max. 8 Patienten)</t>
  </si>
  <si>
    <t>35220133</t>
  </si>
  <si>
    <t>1/5 * LZArztKJ</t>
  </si>
  <si>
    <t>35220134</t>
  </si>
  <si>
    <t>3/10 * LZArztKJ</t>
  </si>
  <si>
    <t>35220135</t>
  </si>
  <si>
    <t>35220136</t>
  </si>
  <si>
    <t>Zeitdauer bis 60 Minuten spezifische Behandlung in der Kleingruppe (bis zu 3 Patienten) im Rahmen einer Videosprechstunde (ab 01.07.2024)</t>
  </si>
  <si>
    <t>Zeitdauer bis 90 Minuten wie oben, im Rahmen einer Videosprechstunde (ab 01.07.2024)</t>
  </si>
  <si>
    <t>Zeitdauer bis 120 Minuten wie oben, im Rahmen einer Videosprechstunde (ab 01.07.2024)</t>
  </si>
  <si>
    <t>Zeitdauer bis 10 Minuten für Leistungen im Rahmen einer Videosprechstunde</t>
  </si>
  <si>
    <t>Zeitdauer bis 20 Minuten für Leistungen im Rahmen einer Videosprechstunde</t>
  </si>
  <si>
    <t>Zeitdauer bis 40 Minuten für Leistungen im Rahmen einer Videosprechstunde</t>
  </si>
  <si>
    <t>Zeitdauer bis 60 Minuten für Leistungen im Rahmen einer Videosprechstunde</t>
  </si>
  <si>
    <t>Zeitdauer bis 90 Minuten für Leistungen im Rahmen einer Videosprechstunde</t>
  </si>
  <si>
    <t>Zeitdauer bis 120 Minuten für Leistungen im Rahmen einer Videosprechstunde</t>
  </si>
  <si>
    <t>Zeitdauer bis 180 Minuten für Leistungen im Rahmen einer Videosprechstunde</t>
  </si>
  <si>
    <t>1 * LZArztKJ</t>
  </si>
  <si>
    <t>35220170</t>
  </si>
  <si>
    <t>35220180</t>
  </si>
  <si>
    <t>35220190</t>
  </si>
  <si>
    <t>- alle Labor-, EEG und EKG-Leistungen, Medikamentenspiegelbestimmungen mit Ausnahme der extra abrechenbaren Leistungen 0191 und 0192</t>
  </si>
  <si>
    <t>- sofern Leistungen per Überweisung extern vergeben werden, ist die Grundpauschale nicht abrechenbar</t>
  </si>
  <si>
    <t>35220191</t>
  </si>
  <si>
    <t>- je Parameter nur bei substituierten Patienten zusätzlich zu 0190 abrechenbar</t>
  </si>
  <si>
    <t>35220192</t>
  </si>
  <si>
    <t>- ggf. mehrfach pro Quartal nur bei subsituierten Patienten zusätzlich zu 0190 und 0191 abrechenbar</t>
  </si>
  <si>
    <t>35220101</t>
  </si>
  <si>
    <t>Erhebung und Dokumentation der ambulanten medizinischen Basisdaten nach den Vorgaben des „AmBADO“-Bogens.
Die Abrechnung ist grundsätzlich einmal im Jahr möglich, es sei denn, dass beim Patienten die Kriterien des „neuen Falles“ gegeben sind.</t>
  </si>
  <si>
    <r>
      <t>2.   Leistungen von Psychologen mit Master oder Diplomabschluss und approbierte Psychotherapeuten und Kinder- und Jugendlichenpsychotherapeuten</t>
    </r>
    <r>
      <rPr>
        <b/>
        <vertAlign val="superscript"/>
        <sz val="12"/>
        <rFont val="Arial"/>
        <family val="2"/>
      </rPr>
      <t xml:space="preserve"> b)</t>
    </r>
  </si>
  <si>
    <t>35220210</t>
  </si>
  <si>
    <t>1/6 * LZPsychKJ</t>
  </si>
  <si>
    <t>Zeitdauer bis 10 Minuten Kinder- u. jugendpsychiatrische Abklärung, spezifische Diagnostik, Einzeltherapie, ohne Videosprechstunde</t>
  </si>
  <si>
    <t>35220211</t>
  </si>
  <si>
    <t>1/3 * LZPsychKJ</t>
  </si>
  <si>
    <t>Zeitdauer bis 20 Minuten Kinder- u. jugendpsychiatrische Abklärung, spezifische Diagnostik, Einzeltherapie, ohne Videosprechstunde</t>
  </si>
  <si>
    <t>35220212</t>
  </si>
  <si>
    <t>2/3 * LZPsychKJ</t>
  </si>
  <si>
    <t>35220213</t>
  </si>
  <si>
    <t>35220214</t>
  </si>
  <si>
    <t>3/2 * LZPsychKJ</t>
  </si>
  <si>
    <t>35220215</t>
  </si>
  <si>
    <t>2 * LZPsychKJ</t>
  </si>
  <si>
    <t>35220216</t>
  </si>
  <si>
    <t>3 * LZPsychKJ</t>
  </si>
  <si>
    <t>35220222</t>
  </si>
  <si>
    <t>4/15 * LZPsychKJ</t>
  </si>
  <si>
    <t>35220223</t>
  </si>
  <si>
    <t>2/5 * LZPsychKJ</t>
  </si>
  <si>
    <t>35220224</t>
  </si>
  <si>
    <t>3/5 * LZPsychKJ</t>
  </si>
  <si>
    <t>35220225</t>
  </si>
  <si>
    <t>4/5 * LZPsychKJ</t>
  </si>
  <si>
    <t xml:space="preserve">Zeitdauer bis 120 Minuten wie oben </t>
  </si>
  <si>
    <t>35220226</t>
  </si>
  <si>
    <t>6/5 * LZPsychKJ</t>
  </si>
  <si>
    <t>35220232</t>
  </si>
  <si>
    <t>35220233</t>
  </si>
  <si>
    <t>1/5 * LZPsychKJ</t>
  </si>
  <si>
    <t>35220234</t>
  </si>
  <si>
    <t>3/10 * LZPsychKJ</t>
  </si>
  <si>
    <t>35220235</t>
  </si>
  <si>
    <t>35220236</t>
  </si>
  <si>
    <t>35220243</t>
  </si>
  <si>
    <t>Zeitdauer bis 60 Minuten  spezifische Behandlung in der Kleingruppe (bis zu 3 Patienten) im Rahmen einer Videosprechstunde (ab 01.07.2024)</t>
  </si>
  <si>
    <t>35220244</t>
  </si>
  <si>
    <t>35220245</t>
  </si>
  <si>
    <t>35220250</t>
  </si>
  <si>
    <t>35220251</t>
  </si>
  <si>
    <t>35220252</t>
  </si>
  <si>
    <t>35220253</t>
  </si>
  <si>
    <t>1 * LZPsychKJ</t>
  </si>
  <si>
    <t>35220254</t>
  </si>
  <si>
    <t>35220255</t>
  </si>
  <si>
    <t>35220256</t>
  </si>
  <si>
    <t>35220201</t>
  </si>
  <si>
    <t>3.   Leistungen von Pflege- und Erziehungsdienst, Spezialtherapeuten, z. B. Ergotherapeuten, Physiotherapeuten, Arbeits- und Beschäftigungstherapeuten und Kreativtherapeuten</t>
  </si>
  <si>
    <t>35220310</t>
  </si>
  <si>
    <t>1/6 * LZPflegeKJ</t>
  </si>
  <si>
    <t>Zeitdauer bis 10 Minuten spezifische Diagnostik, Einzeltherapie</t>
  </si>
  <si>
    <t>35220311</t>
  </si>
  <si>
    <t>1/3 * LZPflegeKJ</t>
  </si>
  <si>
    <t>Zeitdauer bis 20 Minuten spezifische Diagnostik, Einzeltherapie</t>
  </si>
  <si>
    <t>35220312</t>
  </si>
  <si>
    <t>2/3 * LZPflegeKJ</t>
  </si>
  <si>
    <t>35220313</t>
  </si>
  <si>
    <t>LZPflegeKJ</t>
  </si>
  <si>
    <t>35220314</t>
  </si>
  <si>
    <t>3/2 * LZPflegeKJ</t>
  </si>
  <si>
    <t>35220315</t>
  </si>
  <si>
    <t>2 * LZPflegeKJ</t>
  </si>
  <si>
    <t>35220316</t>
  </si>
  <si>
    <t>3 * LZPflegeKJ</t>
  </si>
  <si>
    <t>35220317</t>
  </si>
  <si>
    <t>4 * LZPflegeKJ</t>
  </si>
  <si>
    <t>Zeitdauer bis 240 Minuten wie oben</t>
  </si>
  <si>
    <t>35220322</t>
  </si>
  <si>
    <t>4/15 * LZPflegeKJ</t>
  </si>
  <si>
    <t>35220323</t>
  </si>
  <si>
    <t>2/5 * LZPflegeKJ</t>
  </si>
  <si>
    <t>35220324</t>
  </si>
  <si>
    <t>3/5 * LZPflegeKJ</t>
  </si>
  <si>
    <t>35220325</t>
  </si>
  <si>
    <t>4/5 * LZPflegeKJ</t>
  </si>
  <si>
    <t>35220326</t>
  </si>
  <si>
    <t>6/5 * LZPflegeKJ</t>
  </si>
  <si>
    <t>35220327</t>
  </si>
  <si>
    <t>8/5 * LZPflegeKJ</t>
  </si>
  <si>
    <t>35220332</t>
  </si>
  <si>
    <t>2/15 * LZPflegeKJ</t>
  </si>
  <si>
    <t>35220333</t>
  </si>
  <si>
    <t>1/5 * LZPflegeKJ</t>
  </si>
  <si>
    <t>35220334</t>
  </si>
  <si>
    <t>3/10 * LZPflegeKJ</t>
  </si>
  <si>
    <t>35220335</t>
  </si>
  <si>
    <t>35220336</t>
  </si>
  <si>
    <t>35220337</t>
  </si>
  <si>
    <t>35220343</t>
  </si>
  <si>
    <t>35220344</t>
  </si>
  <si>
    <t>35220345</t>
  </si>
  <si>
    <t>35220350</t>
  </si>
  <si>
    <t>Zeitdauer bis 10 Minuten spezifische Diagnostik, Einzeltherapie im Rahmen einer Videosprechstunde (ab 01.07.2024)</t>
  </si>
  <si>
    <t>35220351</t>
  </si>
  <si>
    <t>Zeitdauer bis 20 Minuten spezifische Diagnostik, Einzeltherapie, im Rahmen einer Videosprechstunde (ab 01.07.2024)</t>
  </si>
  <si>
    <t>35220352</t>
  </si>
  <si>
    <t>Zeitdauer bis 40 Minuten wie oben, im Rahmen einer Videosprechstunde (ab 01.07.2024)</t>
  </si>
  <si>
    <t>35220353</t>
  </si>
  <si>
    <t>1 * LZPflegeKJ</t>
  </si>
  <si>
    <t>Zeitdauer bis 60 Minuten wie oben, im Rahmen einer Videosprechstunde (ab 01.07.2024)</t>
  </si>
  <si>
    <t>35220354</t>
  </si>
  <si>
    <t>35220355</t>
  </si>
  <si>
    <t>35220356</t>
  </si>
  <si>
    <t>Zeitdauer bis 180 Minuten wie oben, im Rahmen einer Videosprechstunde (ab 01.07.2024)</t>
  </si>
  <si>
    <t xml:space="preserve">4.   Leistungen von Sprachtherapeuten und Logopäden </t>
  </si>
  <si>
    <t>35220410</t>
  </si>
  <si>
    <t>1/6 * LZLogoKJ</t>
  </si>
  <si>
    <t>35220411</t>
  </si>
  <si>
    <t>1/3 * LZLogoKJ</t>
  </si>
  <si>
    <t>Zeitdauer bis 20 Minuten wie oben</t>
  </si>
  <si>
    <t>35220412</t>
  </si>
  <si>
    <t>2/3 * LZLogoKJ</t>
  </si>
  <si>
    <t>35220413</t>
  </si>
  <si>
    <t>LZLogoKJ</t>
  </si>
  <si>
    <t>35220414</t>
  </si>
  <si>
    <t>3/2 * LZLogoKJ</t>
  </si>
  <si>
    <t>35220415</t>
  </si>
  <si>
    <t>2 * LZLogoKJ</t>
  </si>
  <si>
    <t>35220416</t>
  </si>
  <si>
    <t>3 * LZLogoKJ</t>
  </si>
  <si>
    <t>35220422</t>
  </si>
  <si>
    <t>4/15 * LZLogoKJ</t>
  </si>
  <si>
    <t>35220423</t>
  </si>
  <si>
    <t>2/5 * LZLogoKJ</t>
  </si>
  <si>
    <t>35220424</t>
  </si>
  <si>
    <t>3/5 * LZLogoKJ</t>
  </si>
  <si>
    <t>35220425</t>
  </si>
  <si>
    <t>4/5 * LZLogoKJ</t>
  </si>
  <si>
    <t>35220426</t>
  </si>
  <si>
    <t>6/5 * LZLogoKJ</t>
  </si>
  <si>
    <t>35220433</t>
  </si>
  <si>
    <t>1/5 * LZLogoKJ</t>
  </si>
  <si>
    <t>Zeitdauer bis 60 Minuten in der Großgruppe (mind. 4, max. 8 Patienten)</t>
  </si>
  <si>
    <t>35220434</t>
  </si>
  <si>
    <t>3/10 * LZLogoKJ</t>
  </si>
  <si>
    <t>35220435</t>
  </si>
  <si>
    <t>35220436</t>
  </si>
  <si>
    <t>35220443</t>
  </si>
  <si>
    <t>35220444</t>
  </si>
  <si>
    <t>35220445</t>
  </si>
  <si>
    <t>35220450</t>
  </si>
  <si>
    <t>35220451</t>
  </si>
  <si>
    <t>Zeitdauer bis 20 Minuten wie oben, im Rahmen einer Videosprechstunde (ab 01.07.2024)</t>
  </si>
  <si>
    <t>35220452</t>
  </si>
  <si>
    <t>35220453</t>
  </si>
  <si>
    <t>1 * LZLogoKJ</t>
  </si>
  <si>
    <t>35220454</t>
  </si>
  <si>
    <t>35220455</t>
  </si>
  <si>
    <t>35220456</t>
  </si>
  <si>
    <t>5.   Leistungen von Sozialpädagogen (inkl. Sozialarbeiter, Heilpädagogen)</t>
  </si>
  <si>
    <t>35220510</t>
  </si>
  <si>
    <t>1/6 * LZSozKJ</t>
  </si>
  <si>
    <t>Zeitdauer bis 10 Minuten Kinder- und jugendpsychiatrische Abklärung, Einzeltherapie</t>
  </si>
  <si>
    <t>35220511</t>
  </si>
  <si>
    <t>1/3 * LZSozKJ</t>
  </si>
  <si>
    <t>Zeitdauer bis 20 Minuten Kinder- und jugendpsychiatrische Abklärung, Einzeltherapie</t>
  </si>
  <si>
    <t>35220512</t>
  </si>
  <si>
    <t>2/3 * LZSozKJ</t>
  </si>
  <si>
    <t>35220513</t>
  </si>
  <si>
    <t>35220514</t>
  </si>
  <si>
    <t>3/2 * LZSozKJ</t>
  </si>
  <si>
    <t>35220515</t>
  </si>
  <si>
    <t>2 * LZSozKJ</t>
  </si>
  <si>
    <t>35220516</t>
  </si>
  <si>
    <t>3 * LZSozKJ</t>
  </si>
  <si>
    <t>35220517</t>
  </si>
  <si>
    <t>4 * LZSozKJ</t>
  </si>
  <si>
    <t>35220522</t>
  </si>
  <si>
    <t>4/15 * LZSozKJ</t>
  </si>
  <si>
    <t>35220523</t>
  </si>
  <si>
    <t>2/5 * LZSozKJ</t>
  </si>
  <si>
    <t>35220524</t>
  </si>
  <si>
    <t>3/5 * LZSozKJ</t>
  </si>
  <si>
    <t>35220525</t>
  </si>
  <si>
    <t>4/5 * LZSozKJ</t>
  </si>
  <si>
    <t>35220526</t>
  </si>
  <si>
    <t>6/5 * LZSozKJ</t>
  </si>
  <si>
    <t xml:space="preserve">Zeitdauer bis 180 Minuten wie oben </t>
  </si>
  <si>
    <t>35220532</t>
  </si>
  <si>
    <t>2/15 * LZSozKJ</t>
  </si>
  <si>
    <t>Zeitdauer bis 40 Minuten wie oben spezifische Behandlung in der Großgruppe (mind. 4, max. 8 Patienten)</t>
  </si>
  <si>
    <t>35220533</t>
  </si>
  <si>
    <t>1/5 * LZSozKJ</t>
  </si>
  <si>
    <t>35220534</t>
  </si>
  <si>
    <t>3/10 * LZSozKJ</t>
  </si>
  <si>
    <t>35220535</t>
  </si>
  <si>
    <t>35220536</t>
  </si>
  <si>
    <t>35220543</t>
  </si>
  <si>
    <t>35220544</t>
  </si>
  <si>
    <t>35220545</t>
  </si>
  <si>
    <t>35220550</t>
  </si>
  <si>
    <t>Zeitdauer bis 10 Minuten Kinder- und jugendpsychiatrische Abklärung, Einzeltherapie im Rahmen einer Videosprechstunde (ab 01.07.2024)</t>
  </si>
  <si>
    <t>35220551</t>
  </si>
  <si>
    <t>Zeitdauer bis 20 Minuten Kinder- und jugendpsychiatrische Abklärung, Einzeltherapie im Rahmen einer Videosprechstunde (ab 01.07.2024)</t>
  </si>
  <si>
    <t>35220552</t>
  </si>
  <si>
    <t>35220553</t>
  </si>
  <si>
    <t>1 * LZSozKJ</t>
  </si>
  <si>
    <t>35220554</t>
  </si>
  <si>
    <t>35220555</t>
  </si>
  <si>
    <t>35220556</t>
  </si>
  <si>
    <t>6.   Team-/Fallbesprechung</t>
  </si>
  <si>
    <t>35220040</t>
  </si>
  <si>
    <t>Zeitdauer mindestens 10 Minuten multiprofessionelle Team-/Fallbesprechung durch Standardgruppe (Arzt, Psychologe, Sozialpädagoge, Sprachtherapeut, sonstige nichtärztliche Therapeuten) je Patient max. 4mal im Quartal. Mind. 5 Mitarbeiter aus 4 unterschiedlichen Berufsgruppen müssen anwesend sein.
Daneben ist die Ziffer 0048 abrechenbar, wenn durch Addition der Zeiteinheiten max. 40 Minuten zusammenkommen.</t>
  </si>
  <si>
    <t>35220048</t>
  </si>
  <si>
    <t>Zeitdauer mindestens 20 Minuten multiprofessionelle Team-/Fallbesprechung durch Standardgruppe (Arzt, Psychologe, Sozialpädagoge, Sprachtherapeut, sonstige nichtärztliche Therapeuten) je Patient zweimal im Quartal. Mind. 5 Mitarbeiter aus 4 unterschiedlichen Berufsgruppen müssen anwesend sein.</t>
  </si>
  <si>
    <t>7.   Fallkonferenz</t>
  </si>
  <si>
    <t>35220059</t>
  </si>
  <si>
    <t>Zeitdauer mindestens 60 Minuten multiprofessionelle Fallkonferenz durch Standardgruppe (Arzt, Psychologe, Sozialpädagoge, Sprachtherapeut, sonstige nichtärztliche Therapeuten) je Patient nur einmal im Krankheitsfall. Ein Krankheitsfall umfasst das aktuelle sowie die nachfolgenden 3 Kalendervierteljahre, die der Berechnung der krankheitsfallbezogenen Leistungsposition folgen (§ 21 Abs. 1, Satz 9 BMV-Ä). Mind. 5 Mitarbeiter aus 4 unterschiedlichen Berufsgruppen müssen anwesend sein.</t>
  </si>
  <si>
    <t>Der Zeitaufwand für Ärzte und Therapeuten im Zusammenhang mit Fahrten zu Patienten wird analog der Vergütungssätze der Ziffern 1 bis 6 vergütet.</t>
  </si>
  <si>
    <t>Die Wegekosten sind mit der Vergütung im Zusammenhang mit Zeitaufwand für Fahrten zu Patienten abgegolten. Werden mehrere Versicherte auf einem Weg besucht, ist die Vergütung nur anteilig nach dem Verhältnis zu der Zahl der</t>
  </si>
  <si>
    <t xml:space="preserve">besuchten Versicherten berechnungsfähig. Wird eine Patientengemeinschaft besucht, deren Mitglieder unterschiedlichen Kassen angehören, erfolgt keine Aufteilung der Fahrtkosten auf die beteiligten Krankenkassen. </t>
  </si>
  <si>
    <t xml:space="preserve">                            8. Ziffer</t>
  </si>
  <si>
    <t>Psychiatrische Versorgung:</t>
  </si>
  <si>
    <t>0: Kinder- und Jugend-psychiatrie</t>
  </si>
  <si>
    <t>2: Kleingruppe</t>
  </si>
  <si>
    <t>3: Großgruppe</t>
  </si>
  <si>
    <t>4: Team-/ Fallbesprechung</t>
  </si>
  <si>
    <t>5: Fallkonferenz, Videosprechstunde</t>
  </si>
  <si>
    <t>6: Fahrzeit</t>
  </si>
  <si>
    <t>7: CT</t>
  </si>
  <si>
    <t>8: NMR</t>
  </si>
  <si>
    <t>9: Labor / EKG / EEG</t>
  </si>
  <si>
    <t>8: mind. 20 Minuten</t>
  </si>
  <si>
    <t>9: mind. 60 Minuten</t>
  </si>
  <si>
    <t>10.   Zusatzleistungsziffern ((PIA-Doku-Vereinbarung) vom 02.02.2018)</t>
  </si>
  <si>
    <t>Medikamentöse Ein-und Umstellung: Ist zu verschlüsseln, wenn im Rahmen einer medikamentösen Behandlung in einer PIA eine Einstellung, Umstellung oder Dosisanpassung vorgenommen wird. Diese Leistung kann ausschließlich durch Ärzte erbracht werden.</t>
  </si>
  <si>
    <t>Krisenintervention : Ist zu verschlüsseln, wenn die akute PIA-Einzelversorgung keinen zeitlichen Aufschub von mehr als 24 Stunden duldet. Der Kontakt kommt aufgrund einer krisenhaften Zuspitzung der Situation des Patienten zustande.</t>
  </si>
  <si>
    <t>Psychotherapie: Hierbei handelt es sich um analytisch begründete oder verhaltenstherapeutische Psychotherapieverfahren. Die Behandlung erfolgt auf Grundlage eines individuellen Behandlungsplanes. Diese Leistung kann nur von Ärzten oder Psychologen erbracht werden.</t>
  </si>
  <si>
    <t>bis 120 Minuten für eine spezifische Behandlung/Betreuung in der Großgruppe (mehr als fünf Patienten, höchstens 12 Patienten); ausschließlich im Zusammenhang mit der ICD 10 Diagnose F60.3-</t>
  </si>
  <si>
    <t>mindestens 10 Minuten für multiprofessionelle Fallbesprechung durch Standardgruppe (Arzt, Psychologe, Pflegekraft, Sozialpädagoge, sonstiger nichtärztlicher Therapeut) je Patient max. 2 mal im Quartal. Mind. 3 Mitarbeiter mind. zweier unterschiedlicher Berufsgruppen müssen anwesend sein. Daneben ist die Gebührennummer 609 nicht abrechenbar.</t>
  </si>
  <si>
    <t>mindestens 20 Minuten für multiprofessionelle Fallbesprechung durch Standardgruppe (Arzt, Psychologe, Pflegekraft, Sozialpädagoge, sonstiger nichtärztlicher Therapeut) je Patient einmal im Quartal. Mind. 4 Mitarbeiter mind. dreier unterschiedlicher Berufsgruppen müssen anwesend sein.</t>
  </si>
  <si>
    <t>Aufsuchende Behandlung ohne Fahrzeit: Im Falle des Aufsuchens eines Patientenkollektivs im Zuge einer einzelnen Fahrt (z.B. Heimvisite) ist die Leistung einmal bei einem exemplarischen Patienten aus dem Patientenkollektiv mittels des Basisleistungsschlüssels für die Leistungsart „Fahrzeit bei aufsuchender Behandlung“ zu verschlüsseln. Bei allen übrigen aufgesuchten Patienten ist der Leistungsschlüssel 86Z zu verwenden.</t>
  </si>
  <si>
    <t>1/4 * (LZArztKJ + LZPsychKJ + LZPflegeKJ + LZLogoKJ + LZSozKJ)</t>
  </si>
  <si>
    <t>1/2 * (LZArztKJ + LZPsychKJ + LZPflegeKJ + LZLogoKJ + LZSozKJ)</t>
  </si>
  <si>
    <t>5/4 * (LZArztKJ + LZPsychKJ + LZPflegeKJ + LZLogoKJ + LZSozKJ)</t>
  </si>
  <si>
    <t>LZSozKJ=LZSoz</t>
  </si>
  <si>
    <t>LZPsychKJ=LZPsych</t>
  </si>
  <si>
    <t xml:space="preserve"> LZArztKJ=LZArzt</t>
  </si>
  <si>
    <t>Labor</t>
  </si>
  <si>
    <t>Spiegel</t>
  </si>
  <si>
    <t>DrogenQual</t>
  </si>
  <si>
    <t>DrogenQuant</t>
  </si>
  <si>
    <t>CT</t>
  </si>
  <si>
    <t>NMR</t>
  </si>
  <si>
    <t>CTKJ=CT</t>
  </si>
  <si>
    <t>NMRKJ=NMR</t>
  </si>
  <si>
    <t>LaborKJ</t>
  </si>
  <si>
    <t>DrogenQualKJ=DrogenQual</t>
  </si>
  <si>
    <t>DrogenQuantKJ=DrogenQuant</t>
  </si>
  <si>
    <t>Vergütung ab 01.01.2026</t>
  </si>
  <si>
    <t>Vergütung ab 01.07.2025</t>
  </si>
  <si>
    <t>Vergütung 01.01.2025</t>
  </si>
  <si>
    <t>Abzurechnen für Q3 und Q4/2025</t>
  </si>
  <si>
    <t>Abzurechnen ab Q1/2026</t>
  </si>
  <si>
    <t>Vergütung Basis ab 01.01.2025</t>
  </si>
  <si>
    <t>Bereinigt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</si>
</sst>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1];[Red]\-#,##0.00\ [$€-1]"/>
    <numFmt numFmtId="166" formatCode="0.000000"/>
  </numFmts>
  <fonts count="20" x14ac:knownFonts="1">
    <font>
      <sz val="11"/>
      <color theme="1"/>
      <name val="Calibri"/>
      <family val="2"/>
      <scheme val="minor"/>
    </font>
    <font>
      <b/>
      <sz val="10"/>
      <name val="Arial"/>
      <family val="2"/>
    </font>
    <font>
      <sz val="10"/>
      <name val="Arial"/>
      <family val="2"/>
    </font>
    <font>
      <sz val="11"/>
      <color rgb="FF000000"/>
      <name val="Calibri"/>
      <family val="2"/>
      <charset val="1"/>
    </font>
    <font>
      <sz val="11"/>
      <name val="Calibri"/>
      <family val="2"/>
    </font>
    <font>
      <b/>
      <sz val="14"/>
      <name val="Arial"/>
      <family val="2"/>
    </font>
    <font>
      <b/>
      <strike/>
      <sz val="14"/>
      <name val="Arial"/>
      <family val="2"/>
    </font>
    <font>
      <sz val="16"/>
      <color theme="0"/>
      <name val="Arial"/>
      <family val="2"/>
    </font>
    <font>
      <sz val="16"/>
      <name val="Arial"/>
      <family val="2"/>
    </font>
    <font>
      <sz val="10"/>
      <color theme="0"/>
      <name val="Arial"/>
      <family val="2"/>
    </font>
    <font>
      <sz val="10"/>
      <color rgb="FFFF0000"/>
      <name val="Arial"/>
      <family val="2"/>
    </font>
    <font>
      <b/>
      <sz val="12"/>
      <name val="Arial"/>
      <family val="2"/>
    </font>
    <font>
      <b/>
      <sz val="10"/>
      <color theme="0"/>
      <name val="Arial"/>
      <family val="2"/>
    </font>
    <font>
      <sz val="12"/>
      <name val="Arial"/>
      <family val="2"/>
    </font>
    <font>
      <b/>
      <vertAlign val="superscript"/>
      <sz val="12"/>
      <name val="Arial"/>
      <family val="2"/>
    </font>
    <font>
      <b/>
      <sz val="10"/>
      <color indexed="10"/>
      <name val="Arial"/>
      <family val="2"/>
    </font>
    <font>
      <u/>
      <sz val="12"/>
      <name val="Arial"/>
      <family val="2"/>
    </font>
    <font>
      <b/>
      <u/>
      <sz val="12"/>
      <name val="Arial"/>
      <family val="2"/>
    </font>
    <font>
      <sz val="12"/>
      <color indexed="10"/>
      <name val="Arial"/>
      <family val="2"/>
    </font>
    <font>
      <sz val="14"/>
      <name val="Arial"/>
      <family val="2"/>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indexed="2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249977111117893"/>
        <bgColor indexed="64"/>
      </patternFill>
    </fill>
  </fills>
  <borders count="32">
    <border>
      <left/>
      <right/>
      <top/>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3" fillId="0" borderId="0"/>
    <xf numFmtId="0" fontId="4" fillId="0" borderId="0"/>
    <xf numFmtId="0" fontId="2" fillId="0" borderId="0"/>
    <xf numFmtId="0" fontId="2" fillId="0" borderId="0"/>
  </cellStyleXfs>
  <cellXfs count="372">
    <xf numFmtId="0" fontId="0" fillId="0" borderId="0" xfId="0"/>
    <xf numFmtId="0" fontId="9" fillId="0" borderId="0" xfId="4" applyFont="1" applyAlignment="1" applyProtection="1">
      <alignment vertical="center"/>
      <protection hidden="1"/>
    </xf>
    <xf numFmtId="0" fontId="2" fillId="0" borderId="0" xfId="4" applyAlignment="1" applyProtection="1">
      <alignment vertical="center"/>
      <protection hidden="1"/>
    </xf>
    <xf numFmtId="0" fontId="7" fillId="0" borderId="0" xfId="4" applyFont="1" applyAlignment="1" applyProtection="1">
      <alignment vertical="center"/>
      <protection hidden="1"/>
    </xf>
    <xf numFmtId="0" fontId="8" fillId="0" borderId="0" xfId="4" applyFont="1" applyAlignment="1" applyProtection="1">
      <alignment vertical="center"/>
      <protection hidden="1"/>
    </xf>
    <xf numFmtId="0" fontId="2" fillId="0" borderId="0" xfId="4" applyAlignment="1">
      <alignment vertical="center"/>
    </xf>
    <xf numFmtId="0" fontId="5" fillId="0" borderId="13" xfId="4" applyFont="1" applyBorder="1" applyAlignment="1" applyProtection="1">
      <alignment vertical="center"/>
      <protection hidden="1"/>
    </xf>
    <xf numFmtId="0" fontId="10" fillId="0" borderId="4" xfId="4" applyFont="1" applyBorder="1" applyAlignment="1">
      <alignment horizontal="center" vertical="center"/>
    </xf>
    <xf numFmtId="13" fontId="10" fillId="0" borderId="4" xfId="4" applyNumberFormat="1" applyFont="1" applyBorder="1" applyAlignment="1">
      <alignment horizontal="center" vertical="center"/>
    </xf>
    <xf numFmtId="0" fontId="2" fillId="0" borderId="4" xfId="4" applyBorder="1" applyAlignment="1">
      <alignment vertical="center"/>
    </xf>
    <xf numFmtId="0" fontId="5" fillId="0" borderId="4" xfId="4" applyFont="1" applyBorder="1" applyAlignment="1" applyProtection="1">
      <alignment horizontal="center" vertical="center"/>
      <protection hidden="1"/>
    </xf>
    <xf numFmtId="0" fontId="2" fillId="0" borderId="19" xfId="4" applyBorder="1" applyAlignment="1">
      <alignment vertical="center"/>
    </xf>
    <xf numFmtId="0" fontId="11" fillId="4" borderId="7" xfId="4" applyFont="1" applyFill="1" applyBorder="1" applyAlignment="1" applyProtection="1">
      <alignment horizontal="center" vertical="top" wrapText="1"/>
      <protection hidden="1"/>
    </xf>
    <xf numFmtId="0" fontId="2" fillId="0" borderId="0" xfId="4" applyAlignment="1">
      <alignment horizontal="left" vertical="center"/>
    </xf>
    <xf numFmtId="0" fontId="12" fillId="0" borderId="0" xfId="4" applyFont="1" applyProtection="1">
      <protection hidden="1"/>
    </xf>
    <xf numFmtId="0" fontId="1" fillId="0" borderId="0" xfId="4" applyFont="1" applyProtection="1">
      <protection hidden="1"/>
    </xf>
    <xf numFmtId="1" fontId="13" fillId="0" borderId="10" xfId="4" applyNumberFormat="1" applyFont="1" applyBorder="1" applyAlignment="1" applyProtection="1">
      <alignment horizontal="center" vertical="center" wrapText="1"/>
      <protection hidden="1"/>
    </xf>
    <xf numFmtId="0" fontId="13" fillId="0" borderId="0" xfId="4" quotePrefix="1" applyFont="1"/>
    <xf numFmtId="0" fontId="13" fillId="0" borderId="0" xfId="4" applyFont="1" applyAlignment="1" applyProtection="1">
      <alignment vertical="center" wrapText="1"/>
      <protection hidden="1"/>
    </xf>
    <xf numFmtId="0" fontId="2" fillId="0" borderId="21" xfId="4" applyBorder="1" applyAlignment="1">
      <alignment vertical="center" wrapText="1"/>
    </xf>
    <xf numFmtId="0" fontId="2" fillId="0" borderId="21" xfId="4" applyBorder="1" applyAlignment="1">
      <alignment vertical="center"/>
    </xf>
    <xf numFmtId="0" fontId="13" fillId="6" borderId="10" xfId="4" applyFont="1" applyFill="1" applyBorder="1" applyAlignment="1" applyProtection="1">
      <alignment horizontal="center" vertical="center" wrapText="1"/>
      <protection hidden="1"/>
    </xf>
    <xf numFmtId="0" fontId="13" fillId="0" borderId="10" xfId="4" applyFont="1" applyBorder="1" applyAlignment="1" applyProtection="1">
      <alignment horizontal="center" vertical="top" wrapText="1"/>
      <protection hidden="1"/>
    </xf>
    <xf numFmtId="0" fontId="2" fillId="0" borderId="0" xfId="4" applyAlignment="1">
      <alignment vertical="center" wrapText="1"/>
    </xf>
    <xf numFmtId="0" fontId="13" fillId="7" borderId="10" xfId="4" applyFont="1" applyFill="1" applyBorder="1" applyAlignment="1" applyProtection="1">
      <alignment horizontal="center" vertical="top" wrapText="1"/>
      <protection hidden="1"/>
    </xf>
    <xf numFmtId="0" fontId="13" fillId="7" borderId="10" xfId="4" applyFont="1" applyFill="1" applyBorder="1" applyAlignment="1" applyProtection="1">
      <alignment horizontal="center" vertical="center" wrapText="1"/>
      <protection hidden="1"/>
    </xf>
    <xf numFmtId="0" fontId="13" fillId="0" borderId="22" xfId="4" applyFont="1" applyBorder="1" applyAlignment="1" applyProtection="1">
      <alignment horizontal="center" vertical="center" wrapText="1"/>
      <protection hidden="1"/>
    </xf>
    <xf numFmtId="0" fontId="13" fillId="0" borderId="24" xfId="4" applyFont="1" applyBorder="1" applyAlignment="1" applyProtection="1">
      <alignment horizontal="center" vertical="center" wrapText="1"/>
      <protection hidden="1"/>
    </xf>
    <xf numFmtId="0" fontId="2" fillId="0" borderId="0" xfId="4" applyAlignment="1">
      <alignment wrapText="1"/>
    </xf>
    <xf numFmtId="0" fontId="11" fillId="0" borderId="10" xfId="4" applyFont="1" applyBorder="1" applyAlignment="1" applyProtection="1">
      <alignment horizontal="center" wrapText="1"/>
      <protection hidden="1"/>
    </xf>
    <xf numFmtId="0" fontId="11" fillId="0" borderId="10" xfId="4" applyFont="1" applyBorder="1" applyAlignment="1" applyProtection="1">
      <alignment horizontal="left" wrapText="1"/>
      <protection hidden="1"/>
    </xf>
    <xf numFmtId="0" fontId="11" fillId="0" borderId="22" xfId="4" applyFont="1" applyBorder="1" applyAlignment="1" applyProtection="1">
      <alignment horizontal="left" wrapText="1"/>
      <protection hidden="1"/>
    </xf>
    <xf numFmtId="0" fontId="15" fillId="0" borderId="0" xfId="4" applyFont="1" applyProtection="1">
      <protection hidden="1"/>
    </xf>
    <xf numFmtId="0" fontId="13" fillId="0" borderId="24" xfId="4" applyFont="1" applyBorder="1" applyAlignment="1" applyProtection="1">
      <alignment horizontal="left" vertical="center"/>
      <protection hidden="1"/>
    </xf>
    <xf numFmtId="0" fontId="13" fillId="0" borderId="6" xfId="4" applyFont="1" applyBorder="1" applyAlignment="1" applyProtection="1">
      <alignment horizontal="left" vertical="center"/>
      <protection hidden="1"/>
    </xf>
    <xf numFmtId="13" fontId="13" fillId="0" borderId="6" xfId="4" applyNumberFormat="1" applyFont="1" applyBorder="1" applyAlignment="1" applyProtection="1">
      <alignment horizontal="left" vertical="center"/>
      <protection hidden="1"/>
    </xf>
    <xf numFmtId="0" fontId="13" fillId="0" borderId="20" xfId="4" applyFont="1" applyBorder="1" applyAlignment="1" applyProtection="1">
      <alignment horizontal="left" vertical="center"/>
      <protection hidden="1"/>
    </xf>
    <xf numFmtId="0" fontId="13" fillId="0" borderId="0" xfId="4" applyFont="1" applyAlignment="1" applyProtection="1">
      <alignment horizontal="left" vertical="center"/>
      <protection hidden="1"/>
    </xf>
    <xf numFmtId="0" fontId="13" fillId="0" borderId="10" xfId="4" applyFont="1" applyBorder="1" applyAlignment="1" applyProtection="1">
      <alignment horizontal="left" vertical="center"/>
      <protection hidden="1"/>
    </xf>
    <xf numFmtId="13" fontId="13" fillId="0" borderId="0" xfId="4" applyNumberFormat="1" applyFont="1" applyAlignment="1" applyProtection="1">
      <alignment horizontal="left" vertical="center"/>
      <protection hidden="1"/>
    </xf>
    <xf numFmtId="0" fontId="13" fillId="0" borderId="21" xfId="4" applyFont="1" applyBorder="1" applyAlignment="1" applyProtection="1">
      <alignment horizontal="left" vertical="center"/>
      <protection hidden="1"/>
    </xf>
    <xf numFmtId="0" fontId="13" fillId="0" borderId="22" xfId="4" applyFont="1" applyBorder="1" applyAlignment="1" applyProtection="1">
      <alignment horizontal="left" vertical="center"/>
      <protection hidden="1"/>
    </xf>
    <xf numFmtId="0" fontId="13" fillId="0" borderId="1" xfId="4" applyFont="1" applyBorder="1" applyAlignment="1" applyProtection="1">
      <alignment horizontal="left" vertical="center"/>
      <protection hidden="1"/>
    </xf>
    <xf numFmtId="13" fontId="13" fillId="0" borderId="1" xfId="4" applyNumberFormat="1" applyFont="1" applyBorder="1" applyAlignment="1" applyProtection="1">
      <alignment horizontal="left" vertical="center"/>
      <protection hidden="1"/>
    </xf>
    <xf numFmtId="0" fontId="13" fillId="0" borderId="23" xfId="4" applyFont="1" applyBorder="1" applyAlignment="1" applyProtection="1">
      <alignment horizontal="left" vertical="center"/>
      <protection hidden="1"/>
    </xf>
    <xf numFmtId="0" fontId="11" fillId="4" borderId="13" xfId="4" applyFont="1" applyFill="1" applyBorder="1" applyAlignment="1" applyProtection="1">
      <alignment horizontal="center" vertical="center" wrapText="1"/>
      <protection hidden="1"/>
    </xf>
    <xf numFmtId="0" fontId="13" fillId="4" borderId="4" xfId="4" applyFont="1" applyFill="1" applyBorder="1" applyAlignment="1" applyProtection="1">
      <alignment horizontal="left" vertical="center" wrapText="1"/>
      <protection hidden="1"/>
    </xf>
    <xf numFmtId="13" fontId="13" fillId="4" borderId="4" xfId="4" applyNumberFormat="1" applyFont="1" applyFill="1" applyBorder="1" applyAlignment="1" applyProtection="1">
      <alignment horizontal="left" vertical="center" wrapText="1"/>
      <protection hidden="1"/>
    </xf>
    <xf numFmtId="0" fontId="11" fillId="4" borderId="4" xfId="4" applyFont="1" applyFill="1" applyBorder="1" applyAlignment="1" applyProtection="1">
      <alignment horizontal="left" vertical="center" wrapText="1"/>
      <protection hidden="1"/>
    </xf>
    <xf numFmtId="0" fontId="11" fillId="4" borderId="3" xfId="4" applyFont="1" applyFill="1" applyBorder="1" applyAlignment="1" applyProtection="1">
      <alignment horizontal="left" vertical="center" wrapText="1"/>
      <protection hidden="1"/>
    </xf>
    <xf numFmtId="0" fontId="11" fillId="4" borderId="25" xfId="4" applyFont="1" applyFill="1" applyBorder="1" applyAlignment="1" applyProtection="1">
      <alignment horizontal="left" vertical="center" wrapText="1"/>
      <protection hidden="1"/>
    </xf>
    <xf numFmtId="0" fontId="11" fillId="4" borderId="8" xfId="4" applyFont="1" applyFill="1" applyBorder="1" applyAlignment="1" applyProtection="1">
      <alignment horizontal="left" vertical="center" wrapText="1"/>
      <protection hidden="1"/>
    </xf>
    <xf numFmtId="0" fontId="13" fillId="0" borderId="4" xfId="4" applyFont="1" applyBorder="1" applyAlignment="1" applyProtection="1">
      <alignment horizontal="center" vertical="center" wrapText="1"/>
      <protection hidden="1"/>
    </xf>
    <xf numFmtId="0" fontId="13" fillId="0" borderId="19" xfId="4" applyFont="1" applyBorder="1" applyAlignment="1" applyProtection="1">
      <alignment horizontal="center" vertical="center" wrapText="1"/>
      <protection hidden="1"/>
    </xf>
    <xf numFmtId="0" fontId="13" fillId="0" borderId="0" xfId="4" applyFont="1" applyAlignment="1" applyProtection="1">
      <alignment horizontal="center" vertical="center" wrapText="1"/>
      <protection hidden="1"/>
    </xf>
    <xf numFmtId="0" fontId="16" fillId="0" borderId="27" xfId="4" applyFont="1" applyBorder="1" applyAlignment="1" applyProtection="1">
      <alignment horizontal="left" vertical="center" wrapText="1"/>
      <protection hidden="1"/>
    </xf>
    <xf numFmtId="0" fontId="2" fillId="0" borderId="0" xfId="4" applyAlignment="1" applyProtection="1">
      <alignment horizontal="center" vertical="center"/>
      <protection hidden="1"/>
    </xf>
    <xf numFmtId="0" fontId="16" fillId="0" borderId="0" xfId="4" applyFont="1" applyAlignment="1" applyProtection="1">
      <alignment horizontal="left" vertical="center" wrapText="1"/>
      <protection hidden="1"/>
    </xf>
    <xf numFmtId="0" fontId="13" fillId="0" borderId="10" xfId="4" applyFont="1" applyBorder="1" applyAlignment="1" applyProtection="1">
      <alignment horizontal="center" vertical="center" wrapText="1"/>
      <protection hidden="1"/>
    </xf>
    <xf numFmtId="0" fontId="13" fillId="0" borderId="12" xfId="4" applyFont="1" applyBorder="1" applyAlignment="1" applyProtection="1">
      <alignment horizontal="left" vertical="center" wrapText="1"/>
      <protection hidden="1"/>
    </xf>
    <xf numFmtId="0" fontId="13" fillId="0" borderId="0" xfId="4" applyFont="1" applyAlignment="1" applyProtection="1">
      <alignment horizontal="left" vertical="center" wrapText="1"/>
      <protection hidden="1"/>
    </xf>
    <xf numFmtId="0" fontId="13" fillId="0" borderId="12" xfId="4" applyFont="1" applyBorder="1" applyAlignment="1" applyProtection="1">
      <alignment horizontal="left" vertical="top" wrapText="1"/>
      <protection hidden="1"/>
    </xf>
    <xf numFmtId="0" fontId="2" fillId="0" borderId="0" xfId="4" applyAlignment="1" applyProtection="1">
      <alignment vertical="center" wrapText="1"/>
      <protection hidden="1"/>
    </xf>
    <xf numFmtId="0" fontId="13" fillId="0" borderId="0" xfId="4" applyFont="1" applyAlignment="1" applyProtection="1">
      <alignment horizontal="left" vertical="top" wrapText="1"/>
      <protection hidden="1"/>
    </xf>
    <xf numFmtId="0" fontId="9" fillId="0" borderId="0" xfId="4" applyFont="1" applyAlignment="1" applyProtection="1">
      <alignment vertical="center" wrapText="1"/>
      <protection hidden="1"/>
    </xf>
    <xf numFmtId="0" fontId="13" fillId="0" borderId="30" xfId="4" applyFont="1" applyBorder="1" applyAlignment="1" applyProtection="1">
      <alignment horizontal="left" vertical="top" wrapText="1"/>
      <protection hidden="1"/>
    </xf>
    <xf numFmtId="0" fontId="13" fillId="8" borderId="10" xfId="4" applyFont="1" applyFill="1" applyBorder="1" applyAlignment="1" applyProtection="1">
      <alignment horizontal="center" vertical="center" wrapText="1"/>
      <protection hidden="1"/>
    </xf>
    <xf numFmtId="0" fontId="13" fillId="8" borderId="0" xfId="4" applyFont="1" applyFill="1" applyAlignment="1" applyProtection="1">
      <alignment horizontal="center" vertical="center" wrapText="1"/>
      <protection hidden="1"/>
    </xf>
    <xf numFmtId="13" fontId="13" fillId="8" borderId="0" xfId="4" applyNumberFormat="1" applyFont="1" applyFill="1" applyAlignment="1" applyProtection="1">
      <alignment horizontal="center" vertical="center" wrapText="1"/>
      <protection hidden="1"/>
    </xf>
    <xf numFmtId="0" fontId="13" fillId="8" borderId="21" xfId="4" applyFont="1" applyFill="1" applyBorder="1" applyAlignment="1" applyProtection="1">
      <alignment horizontal="center" vertical="center" wrapText="1"/>
      <protection hidden="1"/>
    </xf>
    <xf numFmtId="0" fontId="2" fillId="0" borderId="0" xfId="4" applyAlignment="1">
      <alignment horizontal="left" vertical="center" wrapText="1"/>
    </xf>
    <xf numFmtId="0" fontId="13" fillId="8" borderId="0" xfId="4" applyFont="1" applyFill="1" applyAlignment="1" applyProtection="1">
      <alignment horizontal="left" vertical="center" wrapText="1"/>
      <protection hidden="1"/>
    </xf>
    <xf numFmtId="0" fontId="1" fillId="0" borderId="0" xfId="4" applyFont="1" applyAlignment="1" applyProtection="1">
      <alignment horizontal="center" vertical="center"/>
      <protection hidden="1"/>
    </xf>
    <xf numFmtId="0" fontId="13" fillId="0" borderId="16" xfId="4" applyFont="1" applyBorder="1" applyAlignment="1" applyProtection="1">
      <alignment horizontal="center" vertical="center" wrapText="1"/>
      <protection hidden="1"/>
    </xf>
    <xf numFmtId="0" fontId="13" fillId="0" borderId="5" xfId="4" applyFont="1" applyBorder="1" applyAlignment="1" applyProtection="1">
      <alignment horizontal="center" vertical="center" wrapText="1"/>
      <protection hidden="1"/>
    </xf>
    <xf numFmtId="0" fontId="13" fillId="0" borderId="29" xfId="4" applyFont="1" applyBorder="1" applyAlignment="1" applyProtection="1">
      <alignment horizontal="center" vertical="center" wrapText="1"/>
      <protection hidden="1"/>
    </xf>
    <xf numFmtId="0" fontId="2" fillId="0" borderId="0" xfId="4" applyAlignment="1" applyProtection="1">
      <alignment horizontal="left" vertical="center"/>
      <protection hidden="1"/>
    </xf>
    <xf numFmtId="13" fontId="2" fillId="0" borderId="0" xfId="4" applyNumberFormat="1" applyAlignment="1" applyProtection="1">
      <alignment horizontal="center" vertical="center"/>
      <protection hidden="1"/>
    </xf>
    <xf numFmtId="0" fontId="8" fillId="0" borderId="0" xfId="4" applyFont="1" applyAlignment="1">
      <alignment vertical="center"/>
    </xf>
    <xf numFmtId="0" fontId="5" fillId="0" borderId="13" xfId="4" applyFont="1" applyBorder="1" applyAlignment="1">
      <alignment vertical="center"/>
    </xf>
    <xf numFmtId="0" fontId="5" fillId="0" borderId="4" xfId="4" applyFont="1" applyBorder="1" applyAlignment="1">
      <alignment horizontal="left" vertical="center"/>
    </xf>
    <xf numFmtId="0" fontId="1" fillId="0" borderId="0" xfId="4" applyFont="1" applyAlignment="1">
      <alignment vertical="center"/>
    </xf>
    <xf numFmtId="49" fontId="10" fillId="0" borderId="4" xfId="4" applyNumberFormat="1" applyFont="1" applyBorder="1" applyAlignment="1">
      <alignment horizontal="center" vertical="center"/>
    </xf>
    <xf numFmtId="0" fontId="5" fillId="0" borderId="4" xfId="4" applyFont="1" applyBorder="1" applyAlignment="1">
      <alignment horizontal="center" vertical="center" wrapText="1"/>
    </xf>
    <xf numFmtId="0" fontId="11" fillId="4" borderId="7" xfId="4" applyFont="1" applyFill="1" applyBorder="1" applyAlignment="1">
      <alignment horizontal="center" vertical="top" wrapText="1"/>
    </xf>
    <xf numFmtId="0" fontId="15" fillId="0" borderId="0" xfId="4" applyFont="1"/>
    <xf numFmtId="0" fontId="13" fillId="0" borderId="10" xfId="4" applyFont="1" applyBorder="1" applyAlignment="1">
      <alignment horizontal="center" vertical="center"/>
    </xf>
    <xf numFmtId="1" fontId="13" fillId="0" borderId="10" xfId="4" applyNumberFormat="1" applyFont="1" applyBorder="1" applyAlignment="1">
      <alignment horizontal="center" vertical="center"/>
    </xf>
    <xf numFmtId="1" fontId="13" fillId="0" borderId="22" xfId="4" applyNumberFormat="1" applyFont="1" applyBorder="1" applyAlignment="1">
      <alignment horizontal="center" vertical="center"/>
    </xf>
    <xf numFmtId="1" fontId="13" fillId="7" borderId="10" xfId="4" applyNumberFormat="1" applyFont="1" applyFill="1" applyBorder="1" applyAlignment="1">
      <alignment horizontal="center" vertical="center"/>
    </xf>
    <xf numFmtId="49" fontId="13" fillId="0" borderId="10" xfId="4" applyNumberFormat="1" applyFont="1" applyBorder="1" applyAlignment="1">
      <alignment horizontal="left" vertical="center"/>
    </xf>
    <xf numFmtId="49" fontId="13" fillId="0" borderId="10" xfId="4" applyNumberFormat="1" applyFont="1" applyBorder="1" applyAlignment="1">
      <alignment horizontal="center" vertical="center"/>
    </xf>
    <xf numFmtId="49" fontId="13" fillId="6" borderId="10" xfId="4" applyNumberFormat="1" applyFont="1" applyFill="1" applyBorder="1" applyAlignment="1">
      <alignment horizontal="center" vertical="center"/>
    </xf>
    <xf numFmtId="0" fontId="13" fillId="0" borderId="10" xfId="4" quotePrefix="1" applyFont="1" applyBorder="1" applyAlignment="1">
      <alignment horizontal="center" vertical="center"/>
    </xf>
    <xf numFmtId="0" fontId="11" fillId="4" borderId="3" xfId="4" applyFont="1" applyFill="1" applyBorder="1" applyAlignment="1">
      <alignment horizontal="center" vertical="center"/>
    </xf>
    <xf numFmtId="0" fontId="11" fillId="4" borderId="4" xfId="4" applyFont="1" applyFill="1" applyBorder="1" applyAlignment="1">
      <alignment horizontal="center" vertical="center"/>
    </xf>
    <xf numFmtId="0" fontId="11" fillId="4" borderId="25" xfId="4" applyFont="1" applyFill="1" applyBorder="1" applyAlignment="1">
      <alignment horizontal="left" vertical="center"/>
    </xf>
    <xf numFmtId="0" fontId="16" fillId="0" borderId="5" xfId="4" applyFont="1" applyBorder="1" applyAlignment="1">
      <alignment horizontal="left" vertical="top" wrapText="1"/>
    </xf>
    <xf numFmtId="0" fontId="16" fillId="0" borderId="0" xfId="4" applyFont="1" applyAlignment="1">
      <alignment horizontal="left" vertical="top"/>
    </xf>
    <xf numFmtId="0" fontId="16" fillId="0" borderId="16" xfId="4" applyFont="1" applyBorder="1" applyAlignment="1">
      <alignment horizontal="left" vertical="top"/>
    </xf>
    <xf numFmtId="0" fontId="16" fillId="0" borderId="26" xfId="4" applyFont="1" applyBorder="1" applyAlignment="1">
      <alignment horizontal="left" vertical="top"/>
    </xf>
    <xf numFmtId="0" fontId="16" fillId="0" borderId="15" xfId="4" applyFont="1" applyBorder="1" applyAlignment="1">
      <alignment horizontal="left" vertical="top"/>
    </xf>
    <xf numFmtId="0" fontId="13" fillId="0" borderId="5" xfId="4" applyFont="1" applyBorder="1" applyAlignment="1">
      <alignment horizontal="center" vertical="center"/>
    </xf>
    <xf numFmtId="0" fontId="13" fillId="0" borderId="0" xfId="4" applyFont="1" applyAlignment="1">
      <alignment horizontal="center" vertical="center"/>
    </xf>
    <xf numFmtId="0" fontId="13" fillId="0" borderId="17" xfId="4" applyFont="1" applyBorder="1" applyAlignment="1">
      <alignment horizontal="center" vertical="center"/>
    </xf>
    <xf numFmtId="0" fontId="13" fillId="0" borderId="14" xfId="4" applyFont="1" applyBorder="1" applyAlignment="1">
      <alignment horizontal="center" vertical="center"/>
    </xf>
    <xf numFmtId="0" fontId="13" fillId="0" borderId="14" xfId="4" applyFont="1" applyBorder="1" applyAlignment="1">
      <alignment horizontal="left" vertical="top" wrapText="1"/>
    </xf>
    <xf numFmtId="20" fontId="13" fillId="0" borderId="14" xfId="4" applyNumberFormat="1" applyFont="1" applyBorder="1" applyAlignment="1">
      <alignment horizontal="left" vertical="top" wrapText="1"/>
    </xf>
    <xf numFmtId="0" fontId="13" fillId="0" borderId="5" xfId="4" applyFont="1" applyBorder="1" applyAlignment="1">
      <alignment horizontal="left" vertical="top" wrapText="1"/>
    </xf>
    <xf numFmtId="49" fontId="13" fillId="0" borderId="0" xfId="4" applyNumberFormat="1" applyFont="1" applyAlignment="1">
      <alignment horizontal="left" vertical="center" wrapText="1"/>
    </xf>
    <xf numFmtId="0" fontId="13" fillId="0" borderId="0" xfId="4" applyFont="1" applyAlignment="1">
      <alignment horizontal="center" vertical="top" wrapText="1"/>
    </xf>
    <xf numFmtId="0" fontId="13" fillId="0" borderId="17" xfId="4" applyFont="1" applyBorder="1" applyAlignment="1">
      <alignment horizontal="left" vertical="top" wrapText="1"/>
    </xf>
    <xf numFmtId="0" fontId="13" fillId="0" borderId="29" xfId="4" applyFont="1" applyBorder="1" applyAlignment="1">
      <alignment horizontal="center" vertical="center"/>
    </xf>
    <xf numFmtId="0" fontId="13" fillId="0" borderId="1" xfId="4" applyFont="1" applyBorder="1" applyAlignment="1">
      <alignment horizontal="center" vertical="center"/>
    </xf>
    <xf numFmtId="0" fontId="13" fillId="0" borderId="28" xfId="4" applyFont="1" applyBorder="1" applyAlignment="1">
      <alignment horizontal="center" vertical="center"/>
    </xf>
    <xf numFmtId="20" fontId="13" fillId="0" borderId="31" xfId="4" applyNumberFormat="1" applyFont="1" applyBorder="1" applyAlignment="1">
      <alignment horizontal="left" vertical="top" wrapText="1"/>
    </xf>
    <xf numFmtId="0" fontId="2" fillId="0" borderId="0" xfId="4" applyAlignment="1">
      <alignment horizontal="center" vertical="center"/>
    </xf>
    <xf numFmtId="49" fontId="13" fillId="9" borderId="10" xfId="4" applyNumberFormat="1" applyFont="1" applyFill="1" applyBorder="1" applyAlignment="1">
      <alignment horizontal="center" vertical="center"/>
    </xf>
    <xf numFmtId="1" fontId="13" fillId="9" borderId="10" xfId="4" applyNumberFormat="1" applyFont="1" applyFill="1" applyBorder="1" applyAlignment="1">
      <alignment horizontal="center" vertical="center"/>
    </xf>
    <xf numFmtId="1" fontId="13" fillId="3" borderId="10" xfId="4" applyNumberFormat="1" applyFont="1" applyFill="1" applyBorder="1" applyAlignment="1">
      <alignment horizontal="center" vertical="center"/>
    </xf>
    <xf numFmtId="49" fontId="13" fillId="3" borderId="10" xfId="4" applyNumberFormat="1" applyFont="1" applyFill="1" applyBorder="1" applyAlignment="1">
      <alignment horizontal="center" vertical="top"/>
    </xf>
    <xf numFmtId="0" fontId="13" fillId="5" borderId="3" xfId="4" applyFont="1" applyFill="1" applyBorder="1" applyAlignment="1" applyProtection="1">
      <alignment horizontal="center" vertical="top" wrapText="1"/>
      <protection hidden="1"/>
    </xf>
    <xf numFmtId="164" fontId="13" fillId="0" borderId="0" xfId="4" applyNumberFormat="1" applyFont="1" applyAlignment="1" applyProtection="1">
      <alignment horizontal="center" vertical="center" wrapText="1"/>
      <protection hidden="1"/>
    </xf>
    <xf numFmtId="164" fontId="13" fillId="6" borderId="0" xfId="4" applyNumberFormat="1" applyFont="1" applyFill="1" applyAlignment="1" applyProtection="1">
      <alignment horizontal="center" vertical="center" wrapText="1"/>
      <protection hidden="1"/>
    </xf>
    <xf numFmtId="164" fontId="13" fillId="7" borderId="0" xfId="4" applyNumberFormat="1" applyFont="1" applyFill="1" applyAlignment="1" applyProtection="1">
      <alignment horizontal="center" vertical="center" wrapText="1"/>
      <protection hidden="1"/>
    </xf>
    <xf numFmtId="166" fontId="13" fillId="0" borderId="0" xfId="4" applyNumberFormat="1" applyFont="1" applyAlignment="1" applyProtection="1">
      <alignment horizontal="center" vertical="center" wrapText="1"/>
      <protection hidden="1"/>
    </xf>
    <xf numFmtId="13" fontId="13" fillId="5" borderId="3" xfId="4" applyNumberFormat="1" applyFont="1" applyFill="1" applyBorder="1" applyAlignment="1" applyProtection="1">
      <alignment horizontal="center" vertical="top" wrapText="1"/>
      <protection hidden="1"/>
    </xf>
    <xf numFmtId="166" fontId="13" fillId="6" borderId="0" xfId="4" applyNumberFormat="1" applyFont="1" applyFill="1" applyAlignment="1" applyProtection="1">
      <alignment horizontal="center" vertical="center" wrapText="1"/>
      <protection hidden="1"/>
    </xf>
    <xf numFmtId="166" fontId="13" fillId="7" borderId="0" xfId="4" applyNumberFormat="1" applyFont="1" applyFill="1" applyAlignment="1" applyProtection="1">
      <alignment horizontal="center" vertical="center" wrapText="1"/>
      <protection hidden="1"/>
    </xf>
    <xf numFmtId="13" fontId="13" fillId="0" borderId="0" xfId="4" applyNumberFormat="1" applyFont="1" applyAlignment="1" applyProtection="1">
      <alignment horizontal="center" vertical="center" wrapText="1"/>
      <protection hidden="1"/>
    </xf>
    <xf numFmtId="13" fontId="13" fillId="0" borderId="0" xfId="4" quotePrefix="1" applyNumberFormat="1" applyFont="1" applyAlignment="1" applyProtection="1">
      <alignment horizontal="center" vertical="center" wrapText="1"/>
      <protection hidden="1"/>
    </xf>
    <xf numFmtId="13" fontId="13" fillId="6" borderId="0" xfId="4" quotePrefix="1" applyNumberFormat="1" applyFont="1" applyFill="1" applyAlignment="1" applyProtection="1">
      <alignment horizontal="center" vertical="center" wrapText="1"/>
      <protection hidden="1"/>
    </xf>
    <xf numFmtId="49" fontId="13" fillId="7" borderId="0" xfId="4" applyNumberFormat="1" applyFont="1" applyFill="1" applyAlignment="1" applyProtection="1">
      <alignment horizontal="center" vertical="center" wrapText="1"/>
      <protection hidden="1"/>
    </xf>
    <xf numFmtId="13" fontId="13" fillId="7" borderId="0" xfId="4" applyNumberFormat="1" applyFont="1" applyFill="1" applyAlignment="1" applyProtection="1">
      <alignment horizontal="center" vertical="center" wrapText="1"/>
      <protection hidden="1"/>
    </xf>
    <xf numFmtId="0" fontId="19" fillId="0" borderId="4" xfId="4" applyFont="1" applyBorder="1" applyAlignment="1">
      <alignment vertical="center"/>
    </xf>
    <xf numFmtId="13" fontId="19" fillId="0" borderId="4" xfId="4" applyNumberFormat="1" applyFont="1" applyBorder="1" applyAlignment="1">
      <alignment vertical="center"/>
    </xf>
    <xf numFmtId="164" fontId="13" fillId="9" borderId="0" xfId="4" applyNumberFormat="1" applyFont="1" applyFill="1" applyAlignment="1" applyProtection="1">
      <alignment horizontal="center" vertical="center" wrapText="1"/>
      <protection hidden="1"/>
    </xf>
    <xf numFmtId="166" fontId="13" fillId="9" borderId="0" xfId="4" applyNumberFormat="1" applyFont="1" applyFill="1" applyAlignment="1" applyProtection="1">
      <alignment horizontal="center" vertical="center" wrapText="1"/>
      <protection hidden="1"/>
    </xf>
    <xf numFmtId="164" fontId="13" fillId="3" borderId="0" xfId="4" applyNumberFormat="1" applyFont="1" applyFill="1" applyAlignment="1" applyProtection="1">
      <alignment horizontal="center" vertical="center" wrapText="1"/>
      <protection hidden="1"/>
    </xf>
    <xf numFmtId="166" fontId="13" fillId="3" borderId="0" xfId="4" applyNumberFormat="1" applyFont="1" applyFill="1" applyAlignment="1" applyProtection="1">
      <alignment horizontal="center" vertical="center" wrapText="1"/>
      <protection hidden="1"/>
    </xf>
    <xf numFmtId="0" fontId="13" fillId="4" borderId="4" xfId="4" applyFont="1" applyFill="1" applyBorder="1" applyAlignment="1">
      <alignment horizontal="center" vertical="center"/>
    </xf>
    <xf numFmtId="13" fontId="13" fillId="4" borderId="4" xfId="4" applyNumberFormat="1" applyFont="1" applyFill="1" applyBorder="1" applyAlignment="1">
      <alignment horizontal="center" vertical="center"/>
    </xf>
    <xf numFmtId="13" fontId="16" fillId="0" borderId="0" xfId="4" applyNumberFormat="1" applyFont="1" applyAlignment="1">
      <alignment horizontal="left" vertical="top"/>
    </xf>
    <xf numFmtId="13" fontId="13" fillId="0" borderId="0" xfId="4" applyNumberFormat="1" applyFont="1" applyAlignment="1">
      <alignment horizontal="center" vertical="center"/>
    </xf>
    <xf numFmtId="13" fontId="13" fillId="0" borderId="0" xfId="4" applyNumberFormat="1" applyFont="1" applyAlignment="1">
      <alignment horizontal="left" vertical="center" wrapText="1"/>
    </xf>
    <xf numFmtId="13" fontId="13" fillId="0" borderId="0" xfId="4" applyNumberFormat="1" applyFont="1" applyAlignment="1">
      <alignment horizontal="center" vertical="top" wrapText="1"/>
    </xf>
    <xf numFmtId="13" fontId="13" fillId="0" borderId="1" xfId="4" applyNumberFormat="1" applyFont="1" applyBorder="1" applyAlignment="1">
      <alignment horizontal="center" vertical="center"/>
    </xf>
    <xf numFmtId="13" fontId="2" fillId="0" borderId="0" xfId="4" applyNumberFormat="1" applyAlignment="1">
      <alignment horizontal="center" vertical="center"/>
    </xf>
    <xf numFmtId="49" fontId="19" fillId="0" borderId="4" xfId="4" applyNumberFormat="1" applyFont="1" applyBorder="1" applyAlignment="1">
      <alignment vertical="center"/>
    </xf>
    <xf numFmtId="49" fontId="13" fillId="5" borderId="3" xfId="4" applyNumberFormat="1" applyFont="1" applyFill="1" applyBorder="1" applyAlignment="1" applyProtection="1">
      <alignment horizontal="center" vertical="top" wrapText="1"/>
      <protection hidden="1"/>
    </xf>
    <xf numFmtId="49" fontId="13" fillId="0" borderId="0" xfId="4" quotePrefix="1" applyNumberFormat="1" applyFont="1" applyAlignment="1" applyProtection="1">
      <alignment horizontal="center" vertical="center" wrapText="1"/>
      <protection hidden="1"/>
    </xf>
    <xf numFmtId="49" fontId="13" fillId="0" borderId="0" xfId="4" applyNumberFormat="1" applyFont="1" applyAlignment="1" applyProtection="1">
      <alignment horizontal="center" vertical="center" wrapText="1"/>
      <protection hidden="1"/>
    </xf>
    <xf numFmtId="49" fontId="13" fillId="9" borderId="0" xfId="4" quotePrefix="1" applyNumberFormat="1" applyFont="1" applyFill="1" applyAlignment="1" applyProtection="1">
      <alignment horizontal="center" vertical="center" wrapText="1"/>
      <protection hidden="1"/>
    </xf>
    <xf numFmtId="49" fontId="13" fillId="3" borderId="0" xfId="4" quotePrefix="1" applyNumberFormat="1" applyFont="1" applyFill="1" applyAlignment="1" applyProtection="1">
      <alignment horizontal="center" vertical="center" wrapText="1"/>
      <protection hidden="1"/>
    </xf>
    <xf numFmtId="49" fontId="13" fillId="7" borderId="0" xfId="4" quotePrefix="1" applyNumberFormat="1" applyFont="1" applyFill="1" applyAlignment="1" applyProtection="1">
      <alignment horizontal="center" vertical="center" wrapText="1"/>
      <protection hidden="1"/>
    </xf>
    <xf numFmtId="49" fontId="13" fillId="6" borderId="0" xfId="4" quotePrefix="1" applyNumberFormat="1" applyFont="1" applyFill="1" applyAlignment="1" applyProtection="1">
      <alignment horizontal="center" vertical="center" wrapText="1"/>
      <protection hidden="1"/>
    </xf>
    <xf numFmtId="49" fontId="13" fillId="4" borderId="4" xfId="4" applyNumberFormat="1" applyFont="1" applyFill="1" applyBorder="1" applyAlignment="1">
      <alignment horizontal="center" vertical="center"/>
    </xf>
    <xf numFmtId="49" fontId="16" fillId="0" borderId="0" xfId="4" applyNumberFormat="1" applyFont="1" applyAlignment="1">
      <alignment horizontal="left" vertical="top"/>
    </xf>
    <xf numFmtId="49" fontId="13" fillId="0" borderId="0" xfId="4" applyNumberFormat="1" applyFont="1" applyAlignment="1">
      <alignment horizontal="center" vertical="center"/>
    </xf>
    <xf numFmtId="49" fontId="13" fillId="0" borderId="0" xfId="4" applyNumberFormat="1" applyFont="1" applyAlignment="1">
      <alignment horizontal="center" vertical="top" wrapText="1"/>
    </xf>
    <xf numFmtId="49" fontId="13" fillId="0" borderId="1" xfId="4" applyNumberFormat="1" applyFont="1" applyBorder="1" applyAlignment="1">
      <alignment horizontal="center" vertical="center"/>
    </xf>
    <xf numFmtId="49" fontId="2" fillId="0" borderId="0" xfId="4" applyNumberFormat="1" applyAlignment="1">
      <alignment horizontal="center" vertical="center"/>
    </xf>
    <xf numFmtId="2" fontId="10" fillId="0" borderId="4" xfId="4" applyNumberFormat="1" applyFont="1" applyBorder="1" applyAlignment="1">
      <alignment horizontal="center" vertical="center"/>
    </xf>
    <xf numFmtId="2" fontId="13" fillId="5" borderId="11" xfId="4" applyNumberFormat="1" applyFont="1" applyFill="1" applyBorder="1" applyAlignment="1" applyProtection="1">
      <alignment horizontal="center" vertical="top" wrapText="1"/>
      <protection hidden="1"/>
    </xf>
    <xf numFmtId="2" fontId="13" fillId="0" borderId="0" xfId="4" applyNumberFormat="1" applyFont="1" applyAlignment="1" applyProtection="1">
      <alignment horizontal="center" vertical="center" wrapText="1"/>
      <protection hidden="1"/>
    </xf>
    <xf numFmtId="2" fontId="13" fillId="6" borderId="0" xfId="4" applyNumberFormat="1" applyFont="1" applyFill="1" applyAlignment="1" applyProtection="1">
      <alignment horizontal="center" vertical="center" wrapText="1"/>
      <protection hidden="1"/>
    </xf>
    <xf numFmtId="2" fontId="13" fillId="7" borderId="0" xfId="4" applyNumberFormat="1" applyFont="1" applyFill="1" applyAlignment="1" applyProtection="1">
      <alignment horizontal="center" vertical="center" wrapText="1"/>
      <protection hidden="1"/>
    </xf>
    <xf numFmtId="2" fontId="13" fillId="0" borderId="6" xfId="4" applyNumberFormat="1" applyFont="1" applyBorder="1" applyAlignment="1" applyProtection="1">
      <alignment horizontal="left" vertical="center"/>
      <protection hidden="1"/>
    </xf>
    <xf numFmtId="2" fontId="13" fillId="0" borderId="0" xfId="4" applyNumberFormat="1" applyFont="1" applyAlignment="1" applyProtection="1">
      <alignment horizontal="left" vertical="center"/>
      <protection hidden="1"/>
    </xf>
    <xf numFmtId="2" fontId="13" fillId="0" borderId="1" xfId="4" applyNumberFormat="1" applyFont="1" applyBorder="1" applyAlignment="1" applyProtection="1">
      <alignment horizontal="left" vertical="center"/>
      <protection hidden="1"/>
    </xf>
    <xf numFmtId="2" fontId="13" fillId="4" borderId="4" xfId="4" applyNumberFormat="1" applyFont="1" applyFill="1" applyBorder="1" applyAlignment="1" applyProtection="1">
      <alignment horizontal="left" vertical="center" wrapText="1"/>
      <protection hidden="1"/>
    </xf>
    <xf numFmtId="2" fontId="13" fillId="8" borderId="0" xfId="4" applyNumberFormat="1" applyFont="1" applyFill="1" applyAlignment="1" applyProtection="1">
      <alignment horizontal="center" vertical="center" wrapText="1"/>
      <protection hidden="1"/>
    </xf>
    <xf numFmtId="2" fontId="2" fillId="0" borderId="0" xfId="4" applyNumberFormat="1" applyAlignment="1" applyProtection="1">
      <alignment horizontal="center" vertical="center"/>
      <protection hidden="1"/>
    </xf>
    <xf numFmtId="2" fontId="13" fillId="5" borderId="3" xfId="4" applyNumberFormat="1" applyFont="1" applyFill="1" applyBorder="1" applyAlignment="1" applyProtection="1">
      <alignment horizontal="center" vertical="top" wrapText="1"/>
      <protection hidden="1"/>
    </xf>
    <xf numFmtId="2" fontId="10" fillId="0" borderId="4" xfId="4" applyNumberFormat="1" applyFont="1" applyBorder="1" applyAlignment="1">
      <alignment horizontal="center" vertical="center" wrapText="1"/>
    </xf>
    <xf numFmtId="2" fontId="11" fillId="5" borderId="3" xfId="4" applyNumberFormat="1" applyFont="1" applyFill="1" applyBorder="1" applyAlignment="1" applyProtection="1">
      <alignment horizontal="center" vertical="top" wrapText="1"/>
      <protection hidden="1"/>
    </xf>
    <xf numFmtId="2" fontId="11" fillId="0" borderId="0" xfId="4" applyNumberFormat="1" applyFont="1" applyAlignment="1" applyProtection="1">
      <alignment horizontal="center" vertical="center" wrapText="1"/>
      <protection hidden="1"/>
    </xf>
    <xf numFmtId="2" fontId="11" fillId="6" borderId="0" xfId="4" applyNumberFormat="1" applyFont="1" applyFill="1" applyAlignment="1" applyProtection="1">
      <alignment horizontal="center" vertical="center" wrapText="1"/>
      <protection hidden="1"/>
    </xf>
    <xf numFmtId="2" fontId="11" fillId="7" borderId="0" xfId="4" applyNumberFormat="1" applyFont="1" applyFill="1" applyAlignment="1" applyProtection="1">
      <alignment horizontal="center" vertical="center" wrapText="1"/>
      <protection hidden="1"/>
    </xf>
    <xf numFmtId="2" fontId="19" fillId="0" borderId="4" xfId="4" applyNumberFormat="1" applyFont="1" applyBorder="1" applyAlignment="1">
      <alignment vertical="center"/>
    </xf>
    <xf numFmtId="2" fontId="13" fillId="9" borderId="0" xfId="4" applyNumberFormat="1" applyFont="1" applyFill="1" applyAlignment="1" applyProtection="1">
      <alignment horizontal="center" vertical="center" wrapText="1"/>
      <protection hidden="1"/>
    </xf>
    <xf numFmtId="2" fontId="13" fillId="3" borderId="0" xfId="4" applyNumberFormat="1" applyFont="1" applyFill="1" applyAlignment="1" applyProtection="1">
      <alignment horizontal="center" vertical="center" wrapText="1"/>
      <protection hidden="1"/>
    </xf>
    <xf numFmtId="2" fontId="13" fillId="4" borderId="4" xfId="4" applyNumberFormat="1" applyFont="1" applyFill="1" applyBorder="1" applyAlignment="1">
      <alignment horizontal="center" vertical="center"/>
    </xf>
    <xf numFmtId="2" fontId="16" fillId="0" borderId="0" xfId="4" applyNumberFormat="1" applyFont="1" applyAlignment="1">
      <alignment horizontal="left" vertical="top"/>
    </xf>
    <xf numFmtId="2" fontId="13" fillId="0" borderId="0" xfId="4" applyNumberFormat="1" applyFont="1" applyAlignment="1">
      <alignment horizontal="center" vertical="center"/>
    </xf>
    <xf numFmtId="2" fontId="13" fillId="0" borderId="0" xfId="4" applyNumberFormat="1" applyFont="1" applyAlignment="1">
      <alignment horizontal="left" vertical="center" wrapText="1"/>
    </xf>
    <xf numFmtId="2" fontId="13" fillId="0" borderId="0" xfId="4" applyNumberFormat="1" applyFont="1" applyAlignment="1">
      <alignment horizontal="center" vertical="top" wrapText="1"/>
    </xf>
    <xf numFmtId="2" fontId="13" fillId="0" borderId="1" xfId="4" applyNumberFormat="1" applyFont="1" applyBorder="1" applyAlignment="1">
      <alignment horizontal="center" vertical="center"/>
    </xf>
    <xf numFmtId="2" fontId="2" fillId="0" borderId="0" xfId="4" applyNumberFormat="1" applyAlignment="1">
      <alignment horizontal="center" vertical="center"/>
    </xf>
    <xf numFmtId="2" fontId="5" fillId="0" borderId="4" xfId="4" applyNumberFormat="1" applyFont="1" applyBorder="1" applyAlignment="1">
      <alignment vertical="center"/>
    </xf>
    <xf numFmtId="2" fontId="11" fillId="9" borderId="0" xfId="4" applyNumberFormat="1" applyFont="1" applyFill="1" applyAlignment="1" applyProtection="1">
      <alignment horizontal="center" vertical="center" wrapText="1"/>
      <protection hidden="1"/>
    </xf>
    <xf numFmtId="2" fontId="11" fillId="3" borderId="0" xfId="4" applyNumberFormat="1" applyFont="1" applyFill="1" applyAlignment="1" applyProtection="1">
      <alignment horizontal="center" vertical="center" wrapText="1"/>
      <protection hidden="1"/>
    </xf>
    <xf numFmtId="2" fontId="11" fillId="4" borderId="4" xfId="4" applyNumberFormat="1" applyFont="1" applyFill="1" applyBorder="1" applyAlignment="1">
      <alignment horizontal="center" vertical="center"/>
    </xf>
    <xf numFmtId="2" fontId="17" fillId="0" borderId="0" xfId="4" applyNumberFormat="1" applyFont="1" applyAlignment="1">
      <alignment horizontal="left" vertical="top"/>
    </xf>
    <xf numFmtId="2" fontId="11" fillId="0" borderId="0" xfId="4" applyNumberFormat="1" applyFont="1" applyAlignment="1">
      <alignment horizontal="center" vertical="center"/>
    </xf>
    <xf numFmtId="2" fontId="11" fillId="0" borderId="0" xfId="4" applyNumberFormat="1" applyFont="1" applyAlignment="1">
      <alignment horizontal="left" vertical="center" wrapText="1"/>
    </xf>
    <xf numFmtId="2" fontId="11" fillId="0" borderId="0" xfId="4" applyNumberFormat="1" applyFont="1" applyAlignment="1">
      <alignment horizontal="center" vertical="top" wrapText="1"/>
    </xf>
    <xf numFmtId="2" fontId="11" fillId="0" borderId="1" xfId="4" applyNumberFormat="1" applyFont="1" applyBorder="1" applyAlignment="1">
      <alignment horizontal="center" vertical="center"/>
    </xf>
    <xf numFmtId="2" fontId="1" fillId="0" borderId="0" xfId="4" applyNumberFormat="1" applyFont="1" applyAlignment="1">
      <alignment horizontal="center" vertical="center"/>
    </xf>
    <xf numFmtId="0" fontId="13" fillId="0" borderId="5" xfId="4" applyFont="1" applyBorder="1" applyAlignment="1" applyProtection="1">
      <alignment horizontal="left" vertical="center" wrapText="1"/>
      <protection hidden="1"/>
    </xf>
    <xf numFmtId="0" fontId="2" fillId="0" borderId="0" xfId="4" applyAlignment="1">
      <alignment vertical="center" wrapText="1"/>
    </xf>
    <xf numFmtId="2" fontId="2" fillId="0" borderId="0" xfId="4" applyNumberFormat="1" applyAlignment="1">
      <alignment vertical="center" wrapText="1"/>
    </xf>
    <xf numFmtId="0" fontId="2" fillId="0" borderId="17" xfId="4" applyBorder="1" applyAlignment="1">
      <alignment vertical="center" wrapText="1"/>
    </xf>
    <xf numFmtId="0" fontId="2" fillId="0" borderId="29" xfId="4" applyBorder="1" applyAlignment="1">
      <alignment vertical="center" wrapText="1"/>
    </xf>
    <xf numFmtId="0" fontId="2" fillId="0" borderId="1" xfId="4" applyBorder="1" applyAlignment="1">
      <alignment vertical="center" wrapText="1"/>
    </xf>
    <xf numFmtId="2" fontId="2" fillId="0" borderId="1" xfId="4" applyNumberFormat="1" applyBorder="1" applyAlignment="1">
      <alignment vertical="center" wrapText="1"/>
    </xf>
    <xf numFmtId="0" fontId="2" fillId="0" borderId="28" xfId="4" applyBorder="1" applyAlignment="1">
      <alignment vertical="center" wrapText="1"/>
    </xf>
    <xf numFmtId="0" fontId="11" fillId="0" borderId="3" xfId="4" applyFont="1" applyBorder="1" applyAlignment="1" applyProtection="1">
      <alignment horizontal="left" vertical="center" wrapText="1"/>
      <protection hidden="1"/>
    </xf>
    <xf numFmtId="0" fontId="2" fillId="0" borderId="4" xfId="4" applyBorder="1" applyAlignment="1">
      <alignment horizontal="left" vertical="center" wrapText="1"/>
    </xf>
    <xf numFmtId="2" fontId="2" fillId="0" borderId="4" xfId="4" applyNumberFormat="1" applyBorder="1" applyAlignment="1">
      <alignment horizontal="left" vertical="center" wrapText="1"/>
    </xf>
    <xf numFmtId="0" fontId="2" fillId="0" borderId="25" xfId="4" applyBorder="1" applyAlignment="1">
      <alignment horizontal="left" vertical="center" wrapText="1"/>
    </xf>
    <xf numFmtId="0" fontId="2" fillId="0" borderId="6" xfId="4" applyBorder="1" applyAlignment="1">
      <alignment vertical="center" wrapText="1"/>
    </xf>
    <xf numFmtId="2" fontId="2" fillId="0" borderId="6" xfId="4" applyNumberFormat="1" applyBorder="1" applyAlignment="1">
      <alignment vertical="center" wrapText="1"/>
    </xf>
    <xf numFmtId="0" fontId="2" fillId="0" borderId="26" xfId="4" applyBorder="1" applyAlignment="1">
      <alignment vertical="center" wrapText="1"/>
    </xf>
    <xf numFmtId="0" fontId="13" fillId="0" borderId="16" xfId="4" applyFont="1" applyBorder="1" applyAlignment="1" applyProtection="1">
      <alignment horizontal="left" vertical="center" wrapText="1"/>
      <protection hidden="1"/>
    </xf>
    <xf numFmtId="0" fontId="13" fillId="0" borderId="6" xfId="4" applyFont="1" applyBorder="1" applyAlignment="1">
      <alignment vertical="center" wrapText="1"/>
    </xf>
    <xf numFmtId="2" fontId="13" fillId="0" borderId="6" xfId="4" applyNumberFormat="1" applyFont="1" applyBorder="1" applyAlignment="1">
      <alignment vertical="center" wrapText="1"/>
    </xf>
    <xf numFmtId="0" fontId="13" fillId="0" borderId="26" xfId="4" applyFont="1" applyBorder="1" applyAlignment="1">
      <alignment vertical="center" wrapText="1"/>
    </xf>
    <xf numFmtId="0" fontId="13" fillId="0" borderId="5" xfId="4" applyFont="1" applyBorder="1" applyAlignment="1">
      <alignment vertical="center" wrapText="1"/>
    </xf>
    <xf numFmtId="0" fontId="13" fillId="0" borderId="0" xfId="4" applyFont="1" applyAlignment="1">
      <alignment vertical="center" wrapText="1"/>
    </xf>
    <xf numFmtId="2" fontId="13" fillId="0" borderId="0" xfId="4" applyNumberFormat="1" applyFont="1" applyAlignment="1">
      <alignment vertical="center" wrapText="1"/>
    </xf>
    <xf numFmtId="0" fontId="13" fillId="0" borderId="17" xfId="4" applyFont="1" applyBorder="1" applyAlignment="1">
      <alignment vertical="center" wrapText="1"/>
    </xf>
    <xf numFmtId="0" fontId="13" fillId="0" borderId="10" xfId="4" applyFont="1" applyBorder="1" applyAlignment="1" applyProtection="1">
      <alignment horizontal="left" vertical="top" wrapText="1"/>
      <protection hidden="1"/>
    </xf>
    <xf numFmtId="0" fontId="2" fillId="0" borderId="0" xfId="4" applyAlignment="1">
      <alignment vertical="top" wrapText="1"/>
    </xf>
    <xf numFmtId="2" fontId="2" fillId="0" borderId="0" xfId="4" applyNumberFormat="1" applyAlignment="1">
      <alignment vertical="top" wrapText="1"/>
    </xf>
    <xf numFmtId="0" fontId="2" fillId="0" borderId="17" xfId="4" applyBorder="1" applyAlignment="1">
      <alignment vertical="top" wrapText="1"/>
    </xf>
    <xf numFmtId="0" fontId="2" fillId="0" borderId="10" xfId="4" applyBorder="1" applyAlignment="1">
      <alignment vertical="top" wrapText="1"/>
    </xf>
    <xf numFmtId="0" fontId="2" fillId="0" borderId="22" xfId="4" applyBorder="1" applyAlignment="1">
      <alignment vertical="top" wrapText="1"/>
    </xf>
    <xf numFmtId="0" fontId="2" fillId="0" borderId="1" xfId="4" applyBorder="1" applyAlignment="1">
      <alignment vertical="top" wrapText="1"/>
    </xf>
    <xf numFmtId="2" fontId="2" fillId="0" borderId="1" xfId="4" applyNumberFormat="1" applyBorder="1" applyAlignment="1">
      <alignment vertical="top" wrapText="1"/>
    </xf>
    <xf numFmtId="0" fontId="2" fillId="0" borderId="28" xfId="4" applyBorder="1" applyAlignment="1">
      <alignment vertical="top" wrapText="1"/>
    </xf>
    <xf numFmtId="0" fontId="13" fillId="0" borderId="5" xfId="4" applyFont="1" applyBorder="1" applyAlignment="1" applyProtection="1">
      <alignment horizontal="left" vertical="top" wrapText="1"/>
      <protection hidden="1"/>
    </xf>
    <xf numFmtId="0" fontId="2" fillId="0" borderId="0" xfId="4" applyAlignment="1">
      <alignment horizontal="left" vertical="top" wrapText="1"/>
    </xf>
    <xf numFmtId="0" fontId="2" fillId="0" borderId="17" xfId="4" applyBorder="1" applyAlignment="1">
      <alignment horizontal="left" vertical="top" wrapText="1"/>
    </xf>
    <xf numFmtId="0" fontId="13" fillId="0" borderId="29" xfId="4" applyFont="1" applyBorder="1" applyAlignment="1" applyProtection="1">
      <alignment horizontal="left" vertical="top" wrapText="1"/>
      <protection hidden="1"/>
    </xf>
    <xf numFmtId="0" fontId="2" fillId="0" borderId="1" xfId="4" applyBorder="1" applyAlignment="1">
      <alignment horizontal="left" vertical="top" wrapText="1"/>
    </xf>
    <xf numFmtId="0" fontId="2" fillId="0" borderId="28" xfId="4" applyBorder="1" applyAlignment="1">
      <alignment horizontal="left" vertical="top" wrapText="1"/>
    </xf>
    <xf numFmtId="0" fontId="13" fillId="8" borderId="10" xfId="4" applyFont="1" applyFill="1" applyBorder="1" applyAlignment="1" applyProtection="1">
      <alignment horizontal="left" vertical="center" wrapText="1"/>
      <protection hidden="1"/>
    </xf>
    <xf numFmtId="0" fontId="2" fillId="0" borderId="0" xfId="4" applyAlignment="1">
      <alignment horizontal="left" vertical="center" wrapText="1"/>
    </xf>
    <xf numFmtId="2" fontId="2" fillId="0" borderId="0" xfId="4" applyNumberFormat="1" applyAlignment="1">
      <alignment horizontal="left" vertical="center" wrapText="1"/>
    </xf>
    <xf numFmtId="0" fontId="2" fillId="0" borderId="21" xfId="4" applyBorder="1" applyAlignment="1">
      <alignment horizontal="left" vertical="center" wrapText="1"/>
    </xf>
    <xf numFmtId="2" fontId="2" fillId="0" borderId="0" xfId="4" applyNumberFormat="1" applyAlignment="1">
      <alignment horizontal="left" vertical="top" wrapText="1"/>
    </xf>
    <xf numFmtId="0" fontId="13" fillId="0" borderId="13" xfId="4" applyFont="1" applyBorder="1" applyAlignment="1" applyProtection="1">
      <alignment horizontal="center" vertical="center" wrapText="1"/>
      <protection hidden="1"/>
    </xf>
    <xf numFmtId="0" fontId="2" fillId="0" borderId="4" xfId="4" applyBorder="1" applyAlignment="1">
      <alignment horizontal="center" vertical="center" wrapText="1"/>
    </xf>
    <xf numFmtId="2" fontId="2" fillId="0" borderId="4" xfId="4" applyNumberFormat="1" applyBorder="1" applyAlignment="1">
      <alignment horizontal="center" vertical="center" wrapText="1"/>
    </xf>
    <xf numFmtId="0" fontId="16" fillId="0" borderId="24" xfId="4" applyFont="1" applyBorder="1" applyAlignment="1" applyProtection="1">
      <alignment horizontal="left" vertical="center" wrapText="1"/>
      <protection hidden="1"/>
    </xf>
    <xf numFmtId="0" fontId="2" fillId="0" borderId="6" xfId="4" applyBorder="1" applyAlignment="1">
      <alignment horizontal="left" vertical="center" wrapText="1"/>
    </xf>
    <xf numFmtId="2" fontId="2" fillId="0" borderId="6" xfId="4" applyNumberFormat="1" applyBorder="1" applyAlignment="1">
      <alignment horizontal="left" vertical="center" wrapText="1"/>
    </xf>
    <xf numFmtId="0" fontId="2" fillId="0" borderId="26" xfId="4" applyBorder="1" applyAlignment="1">
      <alignment horizontal="left" vertical="center" wrapText="1"/>
    </xf>
    <xf numFmtId="0" fontId="16" fillId="0" borderId="16" xfId="4" applyFont="1" applyBorder="1" applyAlignment="1" applyProtection="1">
      <alignment horizontal="left" vertical="center" wrapText="1"/>
      <protection hidden="1"/>
    </xf>
    <xf numFmtId="0" fontId="13" fillId="0" borderId="10" xfId="4" applyFont="1" applyBorder="1" applyAlignment="1" applyProtection="1">
      <alignment horizontal="center" vertical="center" wrapText="1"/>
      <protection hidden="1"/>
    </xf>
    <xf numFmtId="0" fontId="2" fillId="0" borderId="0" xfId="4" applyAlignment="1">
      <alignment horizontal="center" vertical="center" wrapText="1"/>
    </xf>
    <xf numFmtId="2" fontId="2" fillId="0" borderId="0" xfId="4" applyNumberFormat="1" applyAlignment="1">
      <alignment horizontal="center" vertical="center" wrapText="1"/>
    </xf>
    <xf numFmtId="0" fontId="2" fillId="0" borderId="17" xfId="4" applyBorder="1" applyAlignment="1">
      <alignment horizontal="center" vertical="center" wrapText="1"/>
    </xf>
    <xf numFmtId="0" fontId="13" fillId="0" borderId="5" xfId="4" applyFont="1" applyBorder="1" applyAlignment="1" applyProtection="1">
      <alignment horizontal="center" vertical="center" wrapText="1"/>
      <protection hidden="1"/>
    </xf>
    <xf numFmtId="0" fontId="11" fillId="0" borderId="0" xfId="4" applyFont="1" applyAlignment="1" applyProtection="1">
      <alignment horizontal="center" wrapText="1"/>
      <protection hidden="1"/>
    </xf>
    <xf numFmtId="49" fontId="13" fillId="0" borderId="0" xfId="4" applyNumberFormat="1" applyFont="1" applyAlignment="1" applyProtection="1">
      <alignment horizontal="left" vertical="center" wrapText="1"/>
      <protection hidden="1"/>
    </xf>
    <xf numFmtId="49" fontId="13" fillId="0" borderId="21" xfId="4" applyNumberFormat="1" applyFont="1" applyBorder="1" applyAlignment="1" applyProtection="1">
      <alignment horizontal="left" vertical="center" wrapText="1"/>
      <protection hidden="1"/>
    </xf>
    <xf numFmtId="0" fontId="2" fillId="0" borderId="21" xfId="4" applyBorder="1" applyAlignment="1">
      <alignment vertical="center" wrapText="1"/>
    </xf>
    <xf numFmtId="0" fontId="11" fillId="0" borderId="1" xfId="4" applyFont="1" applyBorder="1" applyAlignment="1" applyProtection="1">
      <alignment horizontal="center" wrapText="1"/>
      <protection hidden="1"/>
    </xf>
    <xf numFmtId="49" fontId="13" fillId="0" borderId="1" xfId="4" applyNumberFormat="1" applyFont="1" applyBorder="1" applyAlignment="1" applyProtection="1">
      <alignment horizontal="left" vertical="center" wrapText="1"/>
      <protection hidden="1"/>
    </xf>
    <xf numFmtId="0" fontId="2" fillId="0" borderId="23" xfId="4" applyBorder="1" applyAlignment="1">
      <alignment vertical="center"/>
    </xf>
    <xf numFmtId="0" fontId="11" fillId="0" borderId="13" xfId="4" applyFont="1" applyBorder="1" applyAlignment="1" applyProtection="1">
      <alignment horizontal="left" vertical="center" wrapText="1"/>
      <protection hidden="1"/>
    </xf>
    <xf numFmtId="0" fontId="2" fillId="0" borderId="19" xfId="4" applyBorder="1" applyAlignment="1">
      <alignment horizontal="left" vertical="center" wrapText="1"/>
    </xf>
    <xf numFmtId="0" fontId="13" fillId="0" borderId="0" xfId="4" applyFont="1" applyAlignment="1" applyProtection="1">
      <alignment horizontal="left" wrapText="1"/>
      <protection hidden="1"/>
    </xf>
    <xf numFmtId="0" fontId="13" fillId="0" borderId="21" xfId="4" applyFont="1" applyBorder="1" applyAlignment="1" applyProtection="1">
      <alignment horizontal="left" wrapText="1"/>
      <protection hidden="1"/>
    </xf>
    <xf numFmtId="0" fontId="2" fillId="0" borderId="21" xfId="4" applyBorder="1" applyAlignment="1">
      <alignment wrapText="1"/>
    </xf>
    <xf numFmtId="0" fontId="13" fillId="0" borderId="0" xfId="4" applyFont="1" applyAlignment="1" applyProtection="1">
      <alignment horizontal="left" vertical="center" wrapText="1"/>
      <protection hidden="1"/>
    </xf>
    <xf numFmtId="0" fontId="2" fillId="0" borderId="21" xfId="4" applyBorder="1" applyAlignment="1">
      <alignment vertical="center"/>
    </xf>
    <xf numFmtId="0" fontId="13" fillId="0" borderId="6" xfId="4" applyFont="1" applyBorder="1" applyAlignment="1" applyProtection="1">
      <alignment horizontal="left" vertical="center" wrapText="1"/>
      <protection hidden="1"/>
    </xf>
    <xf numFmtId="0" fontId="2" fillId="0" borderId="20" xfId="4" applyBorder="1" applyAlignment="1">
      <alignment vertical="center" wrapText="1"/>
    </xf>
    <xf numFmtId="0" fontId="13" fillId="0" borderId="1" xfId="4" applyFont="1" applyBorder="1" applyAlignment="1" applyProtection="1">
      <alignment horizontal="left" vertical="center" wrapText="1"/>
      <protection hidden="1"/>
    </xf>
    <xf numFmtId="0" fontId="2" fillId="0" borderId="23" xfId="4" applyBorder="1" applyAlignment="1">
      <alignment vertical="center" wrapText="1"/>
    </xf>
    <xf numFmtId="0" fontId="13" fillId="0" borderId="6" xfId="4" applyFont="1" applyBorder="1" applyAlignment="1" applyProtection="1">
      <alignment horizontal="left" wrapText="1"/>
      <protection hidden="1"/>
    </xf>
    <xf numFmtId="0" fontId="2" fillId="0" borderId="20" xfId="4" applyBorder="1" applyAlignment="1">
      <alignment wrapText="1"/>
    </xf>
    <xf numFmtId="0" fontId="13" fillId="0" borderId="21" xfId="4" applyFont="1" applyBorder="1" applyAlignment="1" applyProtection="1">
      <alignment horizontal="left" vertical="center" wrapText="1"/>
      <protection hidden="1"/>
    </xf>
    <xf numFmtId="0" fontId="13" fillId="6" borderId="0" xfId="4" applyFont="1" applyFill="1" applyAlignment="1" applyProtection="1">
      <alignment horizontal="left" vertical="center" wrapText="1"/>
      <protection hidden="1"/>
    </xf>
    <xf numFmtId="0" fontId="13" fillId="6" borderId="21" xfId="4" applyFont="1" applyFill="1" applyBorder="1" applyAlignment="1" applyProtection="1">
      <alignment horizontal="left" vertical="center" wrapText="1"/>
      <protection hidden="1"/>
    </xf>
    <xf numFmtId="0" fontId="2" fillId="6" borderId="21" xfId="4" applyFill="1" applyBorder="1" applyAlignment="1">
      <alignment vertical="center" wrapText="1"/>
    </xf>
    <xf numFmtId="0" fontId="13" fillId="7" borderId="0" xfId="4" applyFont="1" applyFill="1" applyAlignment="1" applyProtection="1">
      <alignment horizontal="left" vertical="center" wrapText="1"/>
      <protection hidden="1"/>
    </xf>
    <xf numFmtId="0" fontId="13" fillId="7" borderId="21" xfId="4" applyFont="1" applyFill="1" applyBorder="1" applyAlignment="1" applyProtection="1">
      <alignment horizontal="left" vertical="center" wrapText="1"/>
      <protection hidden="1"/>
    </xf>
    <xf numFmtId="0" fontId="2" fillId="7" borderId="21" xfId="4" applyFill="1" applyBorder="1" applyAlignment="1">
      <alignment vertical="center"/>
    </xf>
    <xf numFmtId="165" fontId="13" fillId="0" borderId="1" xfId="4" applyNumberFormat="1" applyFont="1" applyBorder="1" applyAlignment="1" applyProtection="1">
      <alignment horizontal="left" vertical="center" wrapText="1"/>
      <protection hidden="1"/>
    </xf>
    <xf numFmtId="0" fontId="13" fillId="0" borderId="0" xfId="4" applyFont="1" applyAlignment="1" applyProtection="1">
      <alignment horizontal="center" vertical="center" wrapText="1"/>
      <protection hidden="1"/>
    </xf>
    <xf numFmtId="0" fontId="13" fillId="0" borderId="0" xfId="4" applyFont="1" applyAlignment="1" applyProtection="1">
      <alignment vertical="center" wrapText="1"/>
      <protection hidden="1"/>
    </xf>
    <xf numFmtId="0" fontId="13" fillId="7" borderId="0" xfId="4" applyFont="1" applyFill="1" applyAlignment="1" applyProtection="1">
      <alignment vertical="center" wrapText="1"/>
      <protection hidden="1"/>
    </xf>
    <xf numFmtId="0" fontId="13" fillId="0" borderId="21" xfId="4" applyFont="1" applyBorder="1" applyAlignment="1" applyProtection="1">
      <alignment vertical="center" wrapText="1"/>
      <protection hidden="1"/>
    </xf>
    <xf numFmtId="0" fontId="13" fillId="6" borderId="0" xfId="4" applyFont="1" applyFill="1" applyAlignment="1" applyProtection="1">
      <alignment vertical="center" wrapText="1"/>
      <protection hidden="1"/>
    </xf>
    <xf numFmtId="0" fontId="13" fillId="6" borderId="21" xfId="4" applyFont="1" applyFill="1" applyBorder="1" applyAlignment="1" applyProtection="1">
      <alignment vertical="center" wrapText="1"/>
      <protection hidden="1"/>
    </xf>
    <xf numFmtId="0" fontId="2" fillId="6" borderId="21" xfId="4" applyFill="1" applyBorder="1" applyAlignment="1">
      <alignment vertical="center"/>
    </xf>
    <xf numFmtId="2" fontId="5" fillId="2" borderId="9" xfId="4" applyNumberFormat="1" applyFont="1" applyFill="1" applyBorder="1" applyAlignment="1" applyProtection="1">
      <alignment horizontal="left" vertical="center" wrapText="1"/>
      <protection hidden="1"/>
    </xf>
    <xf numFmtId="2" fontId="2" fillId="0" borderId="2" xfId="4" applyNumberFormat="1" applyBorder="1" applyAlignment="1">
      <alignment horizontal="left" vertical="center" wrapText="1"/>
    </xf>
    <xf numFmtId="2" fontId="2" fillId="0" borderId="18" xfId="4" applyNumberFormat="1" applyBorder="1" applyAlignment="1">
      <alignment horizontal="left" vertical="center" wrapText="1"/>
    </xf>
    <xf numFmtId="0" fontId="5" fillId="0" borderId="13" xfId="4" applyFont="1" applyBorder="1" applyAlignment="1" applyProtection="1">
      <alignment vertical="center"/>
      <protection hidden="1"/>
    </xf>
    <xf numFmtId="0" fontId="2" fillId="0" borderId="4" xfId="4" applyBorder="1" applyAlignment="1">
      <alignment vertical="center"/>
    </xf>
    <xf numFmtId="2" fontId="2" fillId="0" borderId="4" xfId="4" applyNumberFormat="1" applyBorder="1" applyAlignment="1">
      <alignment vertical="center"/>
    </xf>
    <xf numFmtId="0" fontId="5" fillId="0" borderId="4" xfId="4" applyFont="1" applyBorder="1" applyAlignment="1" applyProtection="1">
      <alignment horizontal="center" vertical="center"/>
      <protection hidden="1"/>
    </xf>
    <xf numFmtId="0" fontId="2" fillId="0" borderId="19" xfId="4" applyBorder="1" applyAlignment="1">
      <alignment vertical="center"/>
    </xf>
    <xf numFmtId="0" fontId="11" fillId="4" borderId="3" xfId="4" applyFont="1" applyFill="1" applyBorder="1" applyAlignment="1" applyProtection="1">
      <alignment horizontal="center" vertical="center" wrapText="1"/>
      <protection hidden="1"/>
    </xf>
    <xf numFmtId="0" fontId="11" fillId="0" borderId="13" xfId="4" applyFont="1" applyBorder="1" applyAlignment="1" applyProtection="1">
      <alignment horizontal="left" vertical="center"/>
      <protection hidden="1"/>
    </xf>
    <xf numFmtId="0" fontId="2" fillId="0" borderId="4" xfId="4" applyBorder="1" applyAlignment="1">
      <alignment horizontal="left" vertical="center"/>
    </xf>
    <xf numFmtId="2" fontId="2" fillId="0" borderId="4" xfId="4" applyNumberFormat="1" applyBorder="1" applyAlignment="1">
      <alignment horizontal="left" vertical="center"/>
    </xf>
    <xf numFmtId="0" fontId="2" fillId="0" borderId="19" xfId="4" applyBorder="1" applyAlignment="1">
      <alignment horizontal="left" vertical="center"/>
    </xf>
    <xf numFmtId="0" fontId="13" fillId="0" borderId="6" xfId="4" applyFont="1" applyBorder="1" applyAlignment="1" applyProtection="1">
      <alignment vertical="center" wrapText="1"/>
      <protection hidden="1"/>
    </xf>
    <xf numFmtId="0" fontId="13" fillId="0" borderId="29" xfId="4" applyFont="1" applyBorder="1" applyAlignment="1" applyProtection="1">
      <alignment horizontal="center" vertical="center" wrapText="1"/>
      <protection hidden="1"/>
    </xf>
    <xf numFmtId="0" fontId="2" fillId="0" borderId="1" xfId="4" applyBorder="1" applyAlignment="1">
      <alignment horizontal="center" vertical="center" wrapText="1"/>
    </xf>
    <xf numFmtId="0" fontId="13" fillId="0" borderId="16" xfId="4" applyFont="1" applyBorder="1" applyAlignment="1" applyProtection="1">
      <alignment horizontal="center" vertical="center" wrapText="1"/>
      <protection hidden="1"/>
    </xf>
    <xf numFmtId="0" fontId="2" fillId="0" borderId="6" xfId="4" applyBorder="1" applyAlignment="1">
      <alignment horizontal="center" vertical="center" wrapText="1"/>
    </xf>
    <xf numFmtId="0" fontId="13" fillId="0" borderId="5" xfId="4" applyFont="1" applyBorder="1" applyAlignment="1">
      <alignment horizontal="left" vertical="top"/>
    </xf>
    <xf numFmtId="0" fontId="13" fillId="0" borderId="17" xfId="4" applyFont="1" applyBorder="1" applyAlignment="1">
      <alignment horizontal="left" vertical="top"/>
    </xf>
    <xf numFmtId="0" fontId="18" fillId="8" borderId="16" xfId="4" applyFont="1" applyFill="1" applyBorder="1" applyAlignment="1">
      <alignment horizontal="center" vertical="center"/>
    </xf>
    <xf numFmtId="0" fontId="18" fillId="8" borderId="6" xfId="4" applyFont="1" applyFill="1" applyBorder="1" applyAlignment="1">
      <alignment horizontal="center" vertical="center"/>
    </xf>
    <xf numFmtId="0" fontId="18" fillId="8" borderId="0" xfId="4" applyFont="1" applyFill="1" applyAlignment="1">
      <alignment horizontal="center" vertical="center"/>
    </xf>
    <xf numFmtId="0" fontId="13" fillId="8" borderId="5" xfId="4" applyFont="1" applyFill="1" applyBorder="1" applyAlignment="1" applyProtection="1">
      <alignment horizontal="left" vertical="center" wrapText="1"/>
      <protection hidden="1"/>
    </xf>
    <xf numFmtId="0" fontId="13" fillId="8" borderId="0" xfId="4" applyFont="1" applyFill="1" applyAlignment="1" applyProtection="1">
      <alignment horizontal="left" vertical="center" wrapText="1"/>
      <protection hidden="1"/>
    </xf>
    <xf numFmtId="0" fontId="13" fillId="8" borderId="29" xfId="4" applyFont="1" applyFill="1" applyBorder="1" applyAlignment="1" applyProtection="1">
      <alignment horizontal="left" vertical="center" wrapText="1"/>
      <protection hidden="1"/>
    </xf>
    <xf numFmtId="0" fontId="13" fillId="8" borderId="1" xfId="4" applyFont="1" applyFill="1" applyBorder="1" applyAlignment="1" applyProtection="1">
      <alignment horizontal="left" vertical="center" wrapText="1"/>
      <protection hidden="1"/>
    </xf>
    <xf numFmtId="0" fontId="11" fillId="0" borderId="4" xfId="4" applyFont="1" applyBorder="1" applyAlignment="1" applyProtection="1">
      <alignment horizontal="left" vertical="center" wrapText="1"/>
      <protection hidden="1"/>
    </xf>
    <xf numFmtId="0" fontId="13" fillId="0" borderId="5" xfId="4" applyFont="1" applyBorder="1" applyAlignment="1">
      <alignment horizontal="left" vertical="top" wrapText="1"/>
    </xf>
    <xf numFmtId="0" fontId="13" fillId="0" borderId="17" xfId="4" applyFont="1" applyBorder="1" applyAlignment="1">
      <alignment horizontal="left" vertical="top" wrapText="1"/>
    </xf>
    <xf numFmtId="20" fontId="13" fillId="0" borderId="0" xfId="4" applyNumberFormat="1" applyFont="1" applyAlignment="1">
      <alignment horizontal="left" vertical="top" wrapText="1"/>
    </xf>
    <xf numFmtId="0" fontId="13" fillId="0" borderId="0" xfId="4" applyFont="1" applyAlignment="1">
      <alignment horizontal="left" vertical="top" wrapText="1"/>
    </xf>
    <xf numFmtId="0" fontId="13" fillId="0" borderId="29" xfId="4" applyFont="1" applyBorder="1" applyAlignment="1">
      <alignment horizontal="left" vertical="center"/>
    </xf>
    <xf numFmtId="0" fontId="13" fillId="0" borderId="1" xfId="4" applyFont="1" applyBorder="1" applyAlignment="1">
      <alignment horizontal="left" vertical="center"/>
    </xf>
    <xf numFmtId="0" fontId="13" fillId="0" borderId="28" xfId="4" applyFont="1" applyBorder="1" applyAlignment="1">
      <alignment horizontal="left" vertical="center"/>
    </xf>
    <xf numFmtId="0" fontId="11" fillId="0" borderId="13" xfId="4" applyFont="1" applyBorder="1" applyAlignment="1">
      <alignment horizontal="left" vertical="center"/>
    </xf>
    <xf numFmtId="0" fontId="11" fillId="0" borderId="4" xfId="4" applyFont="1" applyBorder="1" applyAlignment="1">
      <alignment horizontal="left" vertical="center"/>
    </xf>
    <xf numFmtId="0" fontId="11" fillId="4" borderId="3" xfId="4" applyFont="1" applyFill="1" applyBorder="1" applyAlignment="1">
      <alignment horizontal="center" vertical="center"/>
    </xf>
    <xf numFmtId="0" fontId="11" fillId="4" borderId="25" xfId="4" applyFont="1" applyFill="1" applyBorder="1" applyAlignment="1">
      <alignment horizontal="center" vertical="center"/>
    </xf>
    <xf numFmtId="0" fontId="13" fillId="0" borderId="3" xfId="4" applyFont="1" applyBorder="1" applyAlignment="1">
      <alignment horizontal="center" vertical="center"/>
    </xf>
    <xf numFmtId="0" fontId="13" fillId="0" borderId="4" xfId="4" applyFont="1" applyBorder="1" applyAlignment="1">
      <alignment horizontal="center" vertical="center"/>
    </xf>
    <xf numFmtId="0" fontId="13" fillId="0" borderId="14" xfId="4" applyFont="1" applyBorder="1" applyAlignment="1">
      <alignment horizontal="left" vertical="top" wrapText="1"/>
    </xf>
    <xf numFmtId="0" fontId="2" fillId="0" borderId="14" xfId="4" applyBorder="1" applyAlignment="1">
      <alignment horizontal="left" vertical="top" wrapText="1"/>
    </xf>
    <xf numFmtId="0" fontId="13" fillId="0" borderId="4" xfId="4" applyFont="1" applyBorder="1" applyAlignment="1">
      <alignment horizontal="left" vertical="center" wrapText="1"/>
    </xf>
    <xf numFmtId="0" fontId="13" fillId="0" borderId="16" xfId="4" applyFont="1" applyBorder="1" applyAlignment="1">
      <alignment horizontal="left" vertical="center"/>
    </xf>
    <xf numFmtId="0" fontId="13" fillId="0" borderId="6" xfId="4" applyFont="1" applyBorder="1" applyAlignment="1">
      <alignment horizontal="left" vertical="center"/>
    </xf>
    <xf numFmtId="0" fontId="13" fillId="0" borderId="26" xfId="4" applyFont="1" applyBorder="1" applyAlignment="1">
      <alignment horizontal="left" vertical="center"/>
    </xf>
    <xf numFmtId="0" fontId="13" fillId="0" borderId="5" xfId="4" applyFont="1" applyBorder="1" applyAlignment="1">
      <alignment horizontal="left" vertical="center"/>
    </xf>
    <xf numFmtId="0" fontId="13" fillId="0" borderId="0" xfId="4" applyFont="1" applyAlignment="1">
      <alignment horizontal="left" vertical="center"/>
    </xf>
    <xf numFmtId="0" fontId="13" fillId="0" borderId="17" xfId="4" applyFont="1" applyBorder="1" applyAlignment="1">
      <alignment horizontal="left" vertical="center"/>
    </xf>
    <xf numFmtId="0" fontId="13" fillId="0" borderId="0" xfId="4" applyFont="1" applyAlignment="1">
      <alignment horizontal="left" vertical="center" wrapText="1"/>
    </xf>
    <xf numFmtId="0" fontId="13" fillId="0" borderId="21" xfId="4" applyFont="1" applyBorder="1" applyAlignment="1">
      <alignment horizontal="left" vertical="center" wrapText="1"/>
    </xf>
    <xf numFmtId="0" fontId="2" fillId="0" borderId="0" xfId="4" applyAlignment="1">
      <alignment vertical="center"/>
    </xf>
    <xf numFmtId="0" fontId="13" fillId="0" borderId="1" xfId="4" applyFont="1" applyBorder="1" applyAlignment="1">
      <alignment horizontal="left" vertical="center" wrapText="1"/>
    </xf>
    <xf numFmtId="0" fontId="2" fillId="0" borderId="1" xfId="4" applyBorder="1" applyAlignment="1">
      <alignment vertical="center"/>
    </xf>
    <xf numFmtId="0" fontId="13" fillId="0" borderId="6" xfId="4" applyFont="1" applyBorder="1" applyAlignment="1">
      <alignment horizontal="left" vertical="center" wrapText="1"/>
    </xf>
    <xf numFmtId="0" fontId="2" fillId="0" borderId="6" xfId="4" applyBorder="1" applyAlignment="1">
      <alignment vertical="center"/>
    </xf>
    <xf numFmtId="0" fontId="2" fillId="0" borderId="20" xfId="4" applyBorder="1" applyAlignment="1">
      <alignment vertical="center"/>
    </xf>
    <xf numFmtId="0" fontId="13" fillId="9" borderId="0" xfId="4" applyFont="1" applyFill="1" applyAlignment="1">
      <alignment horizontal="left" vertical="center" wrapText="1"/>
    </xf>
    <xf numFmtId="0" fontId="13" fillId="9" borderId="21" xfId="4" applyFont="1" applyFill="1" applyBorder="1" applyAlignment="1">
      <alignment horizontal="left" vertical="center" wrapText="1"/>
    </xf>
    <xf numFmtId="0" fontId="2" fillId="9" borderId="0" xfId="4" applyFill="1" applyAlignment="1">
      <alignment vertical="center"/>
    </xf>
    <xf numFmtId="0" fontId="2" fillId="9" borderId="21" xfId="4" applyFill="1" applyBorder="1" applyAlignment="1">
      <alignment vertical="center"/>
    </xf>
    <xf numFmtId="0" fontId="13" fillId="6" borderId="0" xfId="4" applyFont="1" applyFill="1" applyAlignment="1">
      <alignment horizontal="left" vertical="center" wrapText="1"/>
    </xf>
    <xf numFmtId="0" fontId="13" fillId="6" borderId="21" xfId="4" applyFont="1" applyFill="1" applyBorder="1" applyAlignment="1">
      <alignment horizontal="left" vertical="center" wrapText="1"/>
    </xf>
    <xf numFmtId="0" fontId="2" fillId="6" borderId="0" xfId="4" applyFill="1" applyAlignment="1">
      <alignment vertical="center"/>
    </xf>
    <xf numFmtId="165" fontId="13" fillId="0" borderId="1" xfId="4" applyNumberFormat="1" applyFont="1" applyBorder="1" applyAlignment="1">
      <alignment horizontal="left" vertical="center" wrapText="1"/>
    </xf>
    <xf numFmtId="0" fontId="13" fillId="3" borderId="0" xfId="4" applyFont="1" applyFill="1" applyAlignment="1">
      <alignment horizontal="left" vertical="center" wrapText="1"/>
    </xf>
    <xf numFmtId="0" fontId="13" fillId="3" borderId="21" xfId="4" applyFont="1" applyFill="1" applyBorder="1" applyAlignment="1">
      <alignment horizontal="left" vertical="center" wrapText="1"/>
    </xf>
    <xf numFmtId="0" fontId="2" fillId="3" borderId="0" xfId="4" applyFill="1" applyAlignment="1">
      <alignment vertical="center"/>
    </xf>
    <xf numFmtId="0" fontId="2" fillId="3" borderId="21" xfId="4" applyFill="1" applyBorder="1" applyAlignment="1">
      <alignment vertical="center"/>
    </xf>
    <xf numFmtId="49" fontId="13" fillId="0" borderId="0" xfId="4" applyNumberFormat="1" applyFont="1" applyAlignment="1">
      <alignment horizontal="left" vertical="center" wrapText="1"/>
    </xf>
    <xf numFmtId="49" fontId="13" fillId="0" borderId="21" xfId="4" applyNumberFormat="1" applyFont="1" applyBorder="1" applyAlignment="1">
      <alignment horizontal="left" vertical="center" wrapText="1"/>
    </xf>
    <xf numFmtId="0" fontId="13" fillId="0" borderId="0" xfId="4" applyFont="1" applyAlignment="1">
      <alignment horizontal="center" vertical="center" wrapText="1"/>
    </xf>
    <xf numFmtId="0" fontId="13" fillId="7" borderId="0" xfId="4" applyFont="1" applyFill="1" applyAlignment="1">
      <alignment horizontal="left" vertical="center" wrapText="1"/>
    </xf>
    <xf numFmtId="0" fontId="13" fillId="7" borderId="21" xfId="4" applyFont="1" applyFill="1" applyBorder="1" applyAlignment="1">
      <alignment horizontal="left" vertical="center" wrapText="1"/>
    </xf>
    <xf numFmtId="0" fontId="2" fillId="7" borderId="0" xfId="4" applyFill="1" applyAlignment="1">
      <alignment vertical="center"/>
    </xf>
    <xf numFmtId="0" fontId="13" fillId="0" borderId="23" xfId="4" applyFont="1" applyBorder="1" applyAlignment="1">
      <alignment horizontal="left" vertical="center" wrapText="1"/>
    </xf>
    <xf numFmtId="0" fontId="5" fillId="2" borderId="9" xfId="4" applyFont="1" applyFill="1" applyBorder="1" applyAlignment="1">
      <alignment horizontal="left" vertical="center" wrapText="1"/>
    </xf>
    <xf numFmtId="0" fontId="2" fillId="0" borderId="2" xfId="4" applyBorder="1" applyAlignment="1">
      <alignment horizontal="left" vertical="center" wrapText="1"/>
    </xf>
    <xf numFmtId="0" fontId="5" fillId="0" borderId="4" xfId="4" applyFont="1" applyBorder="1" applyAlignment="1">
      <alignment horizontal="center" vertical="center" wrapText="1"/>
    </xf>
    <xf numFmtId="0" fontId="2" fillId="0" borderId="4" xfId="4" applyBorder="1" applyAlignment="1">
      <alignment vertical="center" wrapText="1"/>
    </xf>
    <xf numFmtId="0" fontId="11" fillId="0" borderId="13" xfId="4" applyFont="1" applyBorder="1" applyAlignment="1">
      <alignment horizontal="left" vertical="center" wrapText="1"/>
    </xf>
  </cellXfs>
  <cellStyles count="5">
    <cellStyle name="Standard" xfId="0" builtinId="0"/>
    <cellStyle name="Standard 2" xfId="1" xr:uid="{00000000-0005-0000-0000-000001000000}"/>
    <cellStyle name="Standard 2 2" xfId="4" xr:uid="{00000000-0005-0000-0000-000002000000}"/>
    <cellStyle name="Standard 3" xfId="2" xr:uid="{00000000-0005-0000-0000-000003000000}"/>
    <cellStyle name="Standard 4" xfId="3" xr:uid="{00000000-0005-0000-0000-000004000000}"/>
  </cellStyles>
  <dxfs count="0"/>
  <tableStyles count="0" defaultTableStyle="TableStyleMedium2" defaultPivotStyle="PivotStyleLight16"/>
  <colors>
    <mruColors>
      <color rgb="FFCC9900"/>
      <color rgb="FFFF6699"/>
      <color rgb="FFCC99FF"/>
      <color rgb="FFFF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ienst\PIA\Kalkulation\Verhandlungsunterlagen\Rundung2_Anlage%201a-1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undung EP"/>
      <sheetName val="Rundung KJP"/>
    </sheetNames>
    <sheetDataSet>
      <sheetData sheetId="0">
        <row r="13">
          <cell r="B13">
            <v>104.27687116929199</v>
          </cell>
        </row>
        <row r="62">
          <cell r="B62">
            <v>93.136422706858284</v>
          </cell>
        </row>
        <row r="94">
          <cell r="B94">
            <v>60.260731938124707</v>
          </cell>
        </row>
        <row r="128">
          <cell r="B128">
            <v>77.244231941059695</v>
          </cell>
        </row>
        <row r="162">
          <cell r="B162">
            <v>66.478921028891392</v>
          </cell>
        </row>
      </sheetData>
      <sheetData sheetId="1">
        <row r="13">
          <cell r="B13">
            <v>104.27687116929222</v>
          </cell>
        </row>
        <row r="63">
          <cell r="B63">
            <v>93.136422706858284</v>
          </cell>
        </row>
        <row r="98">
          <cell r="B98">
            <v>65.728645928360137</v>
          </cell>
        </row>
        <row r="135">
          <cell r="B135">
            <v>89.748816949914115</v>
          </cell>
        </row>
        <row r="168">
          <cell r="B168">
            <v>77.244231941059695</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V244"/>
  <sheetViews>
    <sheetView zoomScale="90" zoomScaleNormal="90" zoomScaleSheetLayoutView="50" zoomScalePageLayoutView="40" workbookViewId="0">
      <pane ySplit="4" topLeftCell="A203" activePane="bottomLeft" state="frozen"/>
      <selection pane="bottomLeft" activeCell="H201" sqref="H201"/>
    </sheetView>
  </sheetViews>
  <sheetFormatPr baseColWidth="10" defaultColWidth="36.33203125" defaultRowHeight="13.2" x14ac:dyDescent="0.3"/>
  <cols>
    <col min="1" max="1" width="16.33203125" style="76" customWidth="1"/>
    <col min="2" max="2" width="17.5546875" style="172" customWidth="1"/>
    <col min="3" max="3" width="17.5546875" style="77" hidden="1" customWidth="1"/>
    <col min="4" max="4" width="17.5546875" style="172" customWidth="1"/>
    <col min="5" max="5" width="11.33203125" style="56" hidden="1" customWidth="1"/>
    <col min="6" max="6" width="12.88671875" style="172" bestFit="1" customWidth="1"/>
    <col min="7" max="9" width="17.5546875" style="172" customWidth="1"/>
    <col min="10" max="10" width="40.6640625" style="77" hidden="1" customWidth="1"/>
    <col min="11" max="11" width="22.33203125" style="56" bestFit="1" customWidth="1"/>
    <col min="12" max="12" width="22.33203125" style="56" customWidth="1"/>
    <col min="13" max="14" width="16.109375" style="56" customWidth="1"/>
    <col min="15" max="15" width="25.109375" style="56" customWidth="1"/>
    <col min="16" max="16" width="18.33203125" style="56" customWidth="1"/>
    <col min="17" max="17" width="144.6640625" style="56" customWidth="1"/>
    <col min="18" max="18" width="3.109375" style="56" customWidth="1"/>
    <col min="19" max="19" width="20.88671875" style="56" customWidth="1"/>
    <col min="20" max="20" width="12.33203125" style="56" customWidth="1"/>
    <col min="21" max="21" width="137" style="72" customWidth="1"/>
    <col min="22" max="22" width="0" style="1" hidden="1" customWidth="1"/>
    <col min="23" max="16384" width="36.33203125" style="2"/>
  </cols>
  <sheetData>
    <row r="1" spans="1:22" s="4" customFormat="1" ht="19.5" customHeight="1" x14ac:dyDescent="0.3">
      <c r="A1" s="290" t="s">
        <v>0</v>
      </c>
      <c r="B1" s="291"/>
      <c r="C1" s="291"/>
      <c r="D1" s="291"/>
      <c r="E1" s="291"/>
      <c r="F1" s="291"/>
      <c r="G1" s="291"/>
      <c r="H1" s="291"/>
      <c r="I1" s="291"/>
      <c r="J1" s="291"/>
      <c r="K1" s="291"/>
      <c r="L1" s="291"/>
      <c r="M1" s="291"/>
      <c r="N1" s="291"/>
      <c r="O1" s="291"/>
      <c r="P1" s="291"/>
      <c r="Q1" s="292"/>
      <c r="R1" s="70"/>
      <c r="S1" s="3"/>
    </row>
    <row r="2" spans="1:22" ht="24.75" customHeight="1" x14ac:dyDescent="0.3">
      <c r="A2" s="293" t="s">
        <v>1</v>
      </c>
      <c r="B2" s="294"/>
      <c r="C2" s="294"/>
      <c r="D2" s="294"/>
      <c r="E2" s="294"/>
      <c r="F2" s="294"/>
      <c r="G2" s="295"/>
      <c r="H2" s="295"/>
      <c r="I2" s="295"/>
      <c r="J2" s="294"/>
      <c r="K2" s="294"/>
      <c r="L2" s="296" t="s">
        <v>2</v>
      </c>
      <c r="M2" s="294"/>
      <c r="N2" s="294"/>
      <c r="O2" s="294"/>
      <c r="P2" s="294"/>
      <c r="Q2" s="297"/>
      <c r="R2" s="5"/>
      <c r="S2" s="1"/>
      <c r="T2" s="2"/>
      <c r="U2" s="2"/>
      <c r="V2" s="2"/>
    </row>
    <row r="3" spans="1:22" ht="24.75" customHeight="1" x14ac:dyDescent="0.3">
      <c r="A3" s="6"/>
      <c r="B3" s="162"/>
      <c r="C3" s="8"/>
      <c r="D3" s="162"/>
      <c r="E3" s="7"/>
      <c r="F3" s="162"/>
      <c r="G3" s="174" t="s">
        <v>541</v>
      </c>
      <c r="H3" s="174" t="s">
        <v>544</v>
      </c>
      <c r="I3" s="174" t="s">
        <v>542</v>
      </c>
      <c r="J3" s="8"/>
      <c r="K3" s="9"/>
      <c r="L3" s="10"/>
      <c r="M3" s="9"/>
      <c r="N3" s="9"/>
      <c r="O3" s="9"/>
      <c r="P3" s="9"/>
      <c r="Q3" s="11"/>
      <c r="R3" s="5"/>
      <c r="S3" s="1"/>
      <c r="T3" s="2"/>
      <c r="U3" s="2"/>
      <c r="V3" s="2"/>
    </row>
    <row r="4" spans="1:22" ht="46.8" x14ac:dyDescent="0.3">
      <c r="A4" s="12" t="s">
        <v>3</v>
      </c>
      <c r="B4" s="163" t="s">
        <v>4</v>
      </c>
      <c r="C4" s="126" t="s">
        <v>5</v>
      </c>
      <c r="D4" s="173" t="s">
        <v>543</v>
      </c>
      <c r="E4" s="121" t="s">
        <v>6</v>
      </c>
      <c r="F4" s="173" t="s">
        <v>540</v>
      </c>
      <c r="G4" s="175" t="s">
        <v>539</v>
      </c>
      <c r="H4" s="175" t="s">
        <v>538</v>
      </c>
      <c r="I4" s="175" t="s">
        <v>538</v>
      </c>
      <c r="J4" s="126" t="s">
        <v>151</v>
      </c>
      <c r="K4" s="298" t="s">
        <v>7</v>
      </c>
      <c r="L4" s="243"/>
      <c r="M4" s="243"/>
      <c r="N4" s="243"/>
      <c r="O4" s="243"/>
      <c r="P4" s="243"/>
      <c r="Q4" s="297"/>
      <c r="R4" s="5"/>
      <c r="S4" s="2"/>
      <c r="T4" s="2"/>
      <c r="U4" s="2"/>
      <c r="V4" s="2"/>
    </row>
    <row r="5" spans="1:22" s="15" customFormat="1" ht="30" customHeight="1" x14ac:dyDescent="0.25">
      <c r="A5" s="299" t="s">
        <v>8</v>
      </c>
      <c r="B5" s="300"/>
      <c r="C5" s="300"/>
      <c r="D5" s="300"/>
      <c r="E5" s="300"/>
      <c r="F5" s="300"/>
      <c r="G5" s="301"/>
      <c r="H5" s="301"/>
      <c r="I5" s="301"/>
      <c r="J5" s="300"/>
      <c r="K5" s="300"/>
      <c r="L5" s="300"/>
      <c r="M5" s="300"/>
      <c r="N5" s="300"/>
      <c r="O5" s="300"/>
      <c r="P5" s="300"/>
      <c r="Q5" s="302"/>
      <c r="R5" s="13"/>
      <c r="S5" s="14"/>
    </row>
    <row r="6" spans="1:22" ht="15.75" customHeight="1" x14ac:dyDescent="0.3">
      <c r="A6" s="16">
        <v>35210100</v>
      </c>
      <c r="B6" s="164">
        <v>17.36</v>
      </c>
      <c r="C6" s="125">
        <v>0.16666700000000001</v>
      </c>
      <c r="D6" s="164">
        <f t="shared" ref="D6:D39" si="0">C6*LZArzt</f>
        <v>17.38</v>
      </c>
      <c r="E6" s="122">
        <f>D6-B6</f>
        <v>0.02</v>
      </c>
      <c r="F6" s="164">
        <f>$F$13*C6</f>
        <v>18.53</v>
      </c>
      <c r="G6" s="176">
        <f>((F6-D6)*2)+D6</f>
        <v>19.68</v>
      </c>
      <c r="H6" s="176">
        <v>19.61</v>
      </c>
      <c r="I6" s="176">
        <f>$I$13*C6</f>
        <v>19.61</v>
      </c>
      <c r="J6" s="130" t="s">
        <v>152</v>
      </c>
      <c r="K6" s="303" t="s">
        <v>9</v>
      </c>
      <c r="L6" s="303"/>
      <c r="M6" s="303"/>
      <c r="N6" s="303"/>
      <c r="O6" s="303"/>
      <c r="P6" s="303"/>
      <c r="Q6" s="270"/>
      <c r="R6" s="23"/>
      <c r="S6" s="2"/>
      <c r="T6" s="2"/>
      <c r="U6" s="2"/>
      <c r="V6" s="2"/>
    </row>
    <row r="7" spans="1:22" ht="15.75" customHeight="1" x14ac:dyDescent="0.25">
      <c r="A7" s="16"/>
      <c r="B7" s="164"/>
      <c r="C7" s="125"/>
      <c r="D7" s="164"/>
      <c r="E7" s="122"/>
      <c r="F7" s="164"/>
      <c r="G7" s="176"/>
      <c r="H7" s="176"/>
      <c r="I7" s="176"/>
      <c r="J7" s="129"/>
      <c r="K7" s="267" t="s">
        <v>10</v>
      </c>
      <c r="L7" s="267"/>
      <c r="M7" s="17" t="s">
        <v>11</v>
      </c>
      <c r="N7" s="18"/>
      <c r="O7" s="18"/>
      <c r="P7" s="18"/>
      <c r="Q7" s="19"/>
      <c r="R7" s="23"/>
      <c r="S7" s="2"/>
      <c r="T7" s="2"/>
      <c r="U7" s="2"/>
      <c r="V7" s="2"/>
    </row>
    <row r="8" spans="1:22" ht="15.75" customHeight="1" x14ac:dyDescent="0.25">
      <c r="A8" s="16"/>
      <c r="B8" s="164"/>
      <c r="C8" s="125"/>
      <c r="D8" s="164"/>
      <c r="E8" s="122"/>
      <c r="F8" s="164"/>
      <c r="G8" s="176"/>
      <c r="H8" s="176"/>
      <c r="I8" s="176"/>
      <c r="J8" s="129"/>
      <c r="K8" s="18"/>
      <c r="L8" s="18"/>
      <c r="M8" s="17" t="s">
        <v>12</v>
      </c>
      <c r="N8" s="18"/>
      <c r="O8" s="18"/>
      <c r="P8" s="18"/>
      <c r="Q8" s="19"/>
      <c r="R8" s="23"/>
      <c r="S8" s="2"/>
      <c r="T8" s="2"/>
      <c r="U8" s="2"/>
      <c r="V8" s="2"/>
    </row>
    <row r="9" spans="1:22" ht="15.75" customHeight="1" x14ac:dyDescent="0.25">
      <c r="A9" s="16"/>
      <c r="B9" s="164"/>
      <c r="C9" s="125"/>
      <c r="D9" s="164"/>
      <c r="E9" s="122"/>
      <c r="F9" s="164"/>
      <c r="G9" s="176"/>
      <c r="H9" s="176"/>
      <c r="I9" s="176"/>
      <c r="J9" s="129"/>
      <c r="K9" s="18"/>
      <c r="L9" s="18"/>
      <c r="M9" s="17" t="s">
        <v>13</v>
      </c>
      <c r="N9" s="18"/>
      <c r="O9" s="18"/>
      <c r="P9" s="18"/>
      <c r="Q9" s="19"/>
      <c r="R9" s="23"/>
      <c r="S9" s="2"/>
      <c r="T9" s="2"/>
      <c r="U9" s="2"/>
      <c r="V9" s="2"/>
    </row>
    <row r="10" spans="1:22" ht="15.75" customHeight="1" x14ac:dyDescent="0.3">
      <c r="A10" s="16">
        <v>35210110</v>
      </c>
      <c r="B10" s="164">
        <v>17.36</v>
      </c>
      <c r="C10" s="125">
        <v>0.16666700000000001</v>
      </c>
      <c r="D10" s="164">
        <f>C10*LZArzt</f>
        <v>17.38</v>
      </c>
      <c r="E10" s="122">
        <f t="shared" ref="E10:E40" si="1">D10-B10</f>
        <v>0.02</v>
      </c>
      <c r="F10" s="164">
        <f>$F$13*C10</f>
        <v>18.53</v>
      </c>
      <c r="G10" s="176">
        <f>((F10-D10)*2)+D10</f>
        <v>19.68</v>
      </c>
      <c r="H10" s="176">
        <v>19.61</v>
      </c>
      <c r="I10" s="176">
        <f>$I$13*C10</f>
        <v>19.61</v>
      </c>
      <c r="J10" s="130" t="s">
        <v>152</v>
      </c>
      <c r="K10" s="284" t="s">
        <v>14</v>
      </c>
      <c r="L10" s="284"/>
      <c r="M10" s="284"/>
      <c r="N10" s="284"/>
      <c r="O10" s="284"/>
      <c r="P10" s="284"/>
      <c r="Q10" s="258"/>
      <c r="R10" s="23"/>
      <c r="S10" s="2"/>
      <c r="T10" s="2"/>
      <c r="U10" s="2"/>
      <c r="V10" s="2"/>
    </row>
    <row r="11" spans="1:22" ht="15.75" customHeight="1" x14ac:dyDescent="0.3">
      <c r="A11" s="58">
        <v>35210111</v>
      </c>
      <c r="B11" s="164">
        <v>34.76</v>
      </c>
      <c r="C11" s="125">
        <v>0.33333299999999999</v>
      </c>
      <c r="D11" s="164">
        <f t="shared" si="0"/>
        <v>34.76</v>
      </c>
      <c r="E11" s="122">
        <f t="shared" si="1"/>
        <v>0</v>
      </c>
      <c r="F11" s="164">
        <f>$F$13*C11</f>
        <v>37.06</v>
      </c>
      <c r="G11" s="176">
        <f t="shared" ref="G11:G39" si="2">((F11-D11)*2)+D11</f>
        <v>39.36</v>
      </c>
      <c r="H11" s="176">
        <v>39.22</v>
      </c>
      <c r="I11" s="176">
        <f t="shared" ref="I11:I12" si="3">$I$13*C11</f>
        <v>39.22</v>
      </c>
      <c r="J11" s="130" t="s">
        <v>153</v>
      </c>
      <c r="K11" s="284" t="s">
        <v>15</v>
      </c>
      <c r="L11" s="284"/>
      <c r="M11" s="284"/>
      <c r="N11" s="284"/>
      <c r="O11" s="284"/>
      <c r="P11" s="286"/>
      <c r="Q11" s="268"/>
      <c r="R11" s="5"/>
      <c r="S11" s="2"/>
      <c r="T11" s="2"/>
      <c r="U11" s="2"/>
      <c r="V11" s="2"/>
    </row>
    <row r="12" spans="1:22" ht="15.75" customHeight="1" x14ac:dyDescent="0.3">
      <c r="A12" s="58">
        <v>35210112</v>
      </c>
      <c r="B12" s="164">
        <v>69.56</v>
      </c>
      <c r="C12" s="125">
        <v>0.66666700000000001</v>
      </c>
      <c r="D12" s="164">
        <f t="shared" si="0"/>
        <v>69.52</v>
      </c>
      <c r="E12" s="122">
        <f t="shared" si="1"/>
        <v>-0.04</v>
      </c>
      <c r="F12" s="164">
        <f>$F$13*C12</f>
        <v>74.11</v>
      </c>
      <c r="G12" s="176">
        <f t="shared" si="2"/>
        <v>78.7</v>
      </c>
      <c r="H12" s="176">
        <v>78.45</v>
      </c>
      <c r="I12" s="176">
        <f t="shared" si="3"/>
        <v>78.45</v>
      </c>
      <c r="J12" s="130" t="s">
        <v>154</v>
      </c>
      <c r="K12" s="284" t="s">
        <v>16</v>
      </c>
      <c r="L12" s="284"/>
      <c r="M12" s="284"/>
      <c r="N12" s="284"/>
      <c r="O12" s="284"/>
      <c r="P12" s="286"/>
      <c r="Q12" s="268"/>
      <c r="R12" s="5"/>
      <c r="S12" s="2"/>
      <c r="T12" s="2"/>
      <c r="U12" s="2"/>
      <c r="V12" s="2"/>
    </row>
    <row r="13" spans="1:22" ht="15.75" customHeight="1" x14ac:dyDescent="0.3">
      <c r="A13" s="21">
        <v>35210113</v>
      </c>
      <c r="B13" s="165">
        <f>104.276871169292</f>
        <v>104.28</v>
      </c>
      <c r="C13" s="127">
        <v>1</v>
      </c>
      <c r="D13" s="165">
        <f t="shared" si="0"/>
        <v>104.28</v>
      </c>
      <c r="E13" s="123">
        <f t="shared" si="1"/>
        <v>0</v>
      </c>
      <c r="F13" s="165">
        <f>+LeitwertArzt25*1.06612</f>
        <v>111.17</v>
      </c>
      <c r="G13" s="177">
        <f>((F13-D13)*2)+D13</f>
        <v>118.06</v>
      </c>
      <c r="H13" s="177">
        <v>117.67</v>
      </c>
      <c r="I13" s="177">
        <f>F13*1.0585</f>
        <v>117.67</v>
      </c>
      <c r="J13" s="131" t="s">
        <v>155</v>
      </c>
      <c r="K13" s="287" t="s">
        <v>17</v>
      </c>
      <c r="L13" s="287"/>
      <c r="M13" s="287"/>
      <c r="N13" s="287"/>
      <c r="O13" s="287"/>
      <c r="P13" s="288"/>
      <c r="Q13" s="289"/>
      <c r="R13" s="5"/>
      <c r="S13" s="2"/>
      <c r="T13" s="2"/>
      <c r="U13" s="2"/>
      <c r="V13" s="2"/>
    </row>
    <row r="14" spans="1:22" ht="15.75" customHeight="1" x14ac:dyDescent="0.3">
      <c r="A14" s="22">
        <v>35210114</v>
      </c>
      <c r="B14" s="164">
        <v>156.44</v>
      </c>
      <c r="C14" s="125">
        <v>1.5</v>
      </c>
      <c r="D14" s="164">
        <f t="shared" si="0"/>
        <v>156.41999999999999</v>
      </c>
      <c r="E14" s="122">
        <f t="shared" si="1"/>
        <v>-0.02</v>
      </c>
      <c r="F14" s="164">
        <f>$F$13*C14</f>
        <v>166.76</v>
      </c>
      <c r="G14" s="176">
        <f>((F14-D14)*2)+D14</f>
        <v>177.1</v>
      </c>
      <c r="H14" s="176">
        <v>176.51</v>
      </c>
      <c r="I14" s="176">
        <f>$I$13*C14</f>
        <v>176.51</v>
      </c>
      <c r="J14" s="130" t="s">
        <v>156</v>
      </c>
      <c r="K14" s="284" t="s">
        <v>18</v>
      </c>
      <c r="L14" s="284"/>
      <c r="M14" s="284"/>
      <c r="N14" s="284"/>
      <c r="O14" s="284"/>
      <c r="P14" s="286"/>
      <c r="Q14" s="268"/>
      <c r="R14" s="5"/>
      <c r="S14" s="2"/>
      <c r="T14" s="2"/>
      <c r="U14" s="2"/>
      <c r="V14" s="2"/>
    </row>
    <row r="15" spans="1:22" ht="15.75" customHeight="1" x14ac:dyDescent="0.3">
      <c r="A15" s="22">
        <v>35210115</v>
      </c>
      <c r="B15" s="164">
        <v>208.53</v>
      </c>
      <c r="C15" s="125">
        <v>2</v>
      </c>
      <c r="D15" s="164">
        <f t="shared" si="0"/>
        <v>208.56</v>
      </c>
      <c r="E15" s="122">
        <f t="shared" si="1"/>
        <v>0.03</v>
      </c>
      <c r="F15" s="164">
        <f t="shared" ref="F15:F39" si="4">$F$13*C15</f>
        <v>222.34</v>
      </c>
      <c r="G15" s="176">
        <f t="shared" si="2"/>
        <v>236.12</v>
      </c>
      <c r="H15" s="176">
        <v>235.34</v>
      </c>
      <c r="I15" s="176">
        <f t="shared" ref="I15:I39" si="5">$I$13*C15</f>
        <v>235.34</v>
      </c>
      <c r="J15" s="130" t="s">
        <v>157</v>
      </c>
      <c r="K15" s="284" t="s">
        <v>19</v>
      </c>
      <c r="L15" s="284"/>
      <c r="M15" s="284"/>
      <c r="N15" s="284"/>
      <c r="O15" s="284"/>
      <c r="P15" s="286"/>
      <c r="Q15" s="268"/>
      <c r="R15" s="5"/>
      <c r="S15" s="2"/>
      <c r="T15" s="2"/>
      <c r="U15" s="2"/>
      <c r="V15" s="2"/>
    </row>
    <row r="16" spans="1:22" ht="15.75" customHeight="1" x14ac:dyDescent="0.3">
      <c r="A16" s="22">
        <v>35210116</v>
      </c>
      <c r="B16" s="164">
        <v>312.76</v>
      </c>
      <c r="C16" s="125">
        <v>3</v>
      </c>
      <c r="D16" s="164">
        <f t="shared" si="0"/>
        <v>312.83999999999997</v>
      </c>
      <c r="E16" s="122">
        <f t="shared" si="1"/>
        <v>0.08</v>
      </c>
      <c r="F16" s="164">
        <f t="shared" si="4"/>
        <v>333.51</v>
      </c>
      <c r="G16" s="176">
        <f t="shared" si="2"/>
        <v>354.18</v>
      </c>
      <c r="H16" s="176">
        <v>353.01</v>
      </c>
      <c r="I16" s="176">
        <f t="shared" si="5"/>
        <v>353.01</v>
      </c>
      <c r="J16" s="130" t="s">
        <v>158</v>
      </c>
      <c r="K16" s="284" t="s">
        <v>20</v>
      </c>
      <c r="L16" s="284"/>
      <c r="M16" s="284"/>
      <c r="N16" s="284"/>
      <c r="O16" s="284"/>
      <c r="P16" s="286"/>
      <c r="Q16" s="268"/>
      <c r="R16" s="5"/>
      <c r="S16" s="2"/>
      <c r="T16" s="2"/>
      <c r="U16" s="2"/>
      <c r="V16" s="2"/>
    </row>
    <row r="17" spans="1:22" ht="15.75" customHeight="1" x14ac:dyDescent="0.3">
      <c r="A17" s="58">
        <v>35210123</v>
      </c>
      <c r="B17" s="164">
        <v>29.76</v>
      </c>
      <c r="C17" s="125">
        <v>0.28571400000000002</v>
      </c>
      <c r="D17" s="164">
        <f t="shared" si="0"/>
        <v>29.79</v>
      </c>
      <c r="E17" s="122">
        <f t="shared" si="1"/>
        <v>0.03</v>
      </c>
      <c r="F17" s="164">
        <f t="shared" si="4"/>
        <v>31.76</v>
      </c>
      <c r="G17" s="176">
        <f t="shared" si="2"/>
        <v>33.729999999999997</v>
      </c>
      <c r="H17" s="176">
        <v>33.619999999999997</v>
      </c>
      <c r="I17" s="176">
        <f t="shared" si="5"/>
        <v>33.619999999999997</v>
      </c>
      <c r="J17" s="130" t="s">
        <v>159</v>
      </c>
      <c r="K17" s="284" t="s">
        <v>21</v>
      </c>
      <c r="L17" s="284"/>
      <c r="M17" s="284"/>
      <c r="N17" s="284"/>
      <c r="O17" s="284"/>
      <c r="P17" s="286"/>
      <c r="Q17" s="268"/>
      <c r="R17" s="5"/>
      <c r="S17" s="2"/>
      <c r="T17" s="2"/>
      <c r="U17" s="2"/>
      <c r="V17" s="2"/>
    </row>
    <row r="18" spans="1:22" ht="15.75" customHeight="1" x14ac:dyDescent="0.3">
      <c r="A18" s="58">
        <v>35210124</v>
      </c>
      <c r="B18" s="164">
        <v>44.66</v>
      </c>
      <c r="C18" s="125">
        <v>0.42857099999999998</v>
      </c>
      <c r="D18" s="164">
        <f t="shared" si="0"/>
        <v>44.69</v>
      </c>
      <c r="E18" s="122">
        <f t="shared" si="1"/>
        <v>0.03</v>
      </c>
      <c r="F18" s="164">
        <f t="shared" si="4"/>
        <v>47.64</v>
      </c>
      <c r="G18" s="176">
        <f t="shared" si="2"/>
        <v>50.59</v>
      </c>
      <c r="H18" s="176">
        <v>50.43</v>
      </c>
      <c r="I18" s="176">
        <f t="shared" si="5"/>
        <v>50.43</v>
      </c>
      <c r="J18" s="130" t="s">
        <v>160</v>
      </c>
      <c r="K18" s="284" t="s">
        <v>22</v>
      </c>
      <c r="L18" s="284"/>
      <c r="M18" s="284"/>
      <c r="N18" s="284"/>
      <c r="O18" s="284"/>
      <c r="P18" s="286"/>
      <c r="Q18" s="268"/>
      <c r="R18" s="5"/>
      <c r="S18" s="2"/>
      <c r="T18" s="2"/>
      <c r="U18" s="2"/>
      <c r="V18" s="2"/>
    </row>
    <row r="19" spans="1:22" ht="15.75" customHeight="1" x14ac:dyDescent="0.3">
      <c r="A19" s="58">
        <v>35210125</v>
      </c>
      <c r="B19" s="164">
        <v>59.59</v>
      </c>
      <c r="C19" s="125">
        <v>0.57142899999999996</v>
      </c>
      <c r="D19" s="164">
        <f t="shared" si="0"/>
        <v>59.59</v>
      </c>
      <c r="E19" s="122">
        <f t="shared" si="1"/>
        <v>0</v>
      </c>
      <c r="F19" s="164">
        <f t="shared" si="4"/>
        <v>63.53</v>
      </c>
      <c r="G19" s="176">
        <f t="shared" si="2"/>
        <v>67.47</v>
      </c>
      <c r="H19" s="176">
        <v>67.239999999999995</v>
      </c>
      <c r="I19" s="176">
        <f t="shared" si="5"/>
        <v>67.239999999999995</v>
      </c>
      <c r="J19" s="130" t="s">
        <v>161</v>
      </c>
      <c r="K19" s="267" t="s">
        <v>23</v>
      </c>
      <c r="L19" s="267"/>
      <c r="M19" s="267"/>
      <c r="N19" s="267"/>
      <c r="O19" s="267"/>
      <c r="P19" s="267"/>
      <c r="Q19" s="275"/>
      <c r="R19" s="5"/>
      <c r="S19" s="2"/>
      <c r="T19" s="2"/>
      <c r="U19" s="2"/>
      <c r="V19" s="2"/>
    </row>
    <row r="20" spans="1:22" ht="15.75" customHeight="1" x14ac:dyDescent="0.3">
      <c r="A20" s="22">
        <v>35210130</v>
      </c>
      <c r="B20" s="164">
        <v>17.36</v>
      </c>
      <c r="C20" s="125">
        <v>0.16666700000000001</v>
      </c>
      <c r="D20" s="164">
        <f t="shared" si="0"/>
        <v>17.38</v>
      </c>
      <c r="E20" s="122">
        <f t="shared" si="1"/>
        <v>0.02</v>
      </c>
      <c r="F20" s="164">
        <f t="shared" si="4"/>
        <v>18.53</v>
      </c>
      <c r="G20" s="176">
        <f t="shared" si="2"/>
        <v>19.68</v>
      </c>
      <c r="H20" s="176">
        <v>19.61</v>
      </c>
      <c r="I20" s="176">
        <f t="shared" si="5"/>
        <v>19.61</v>
      </c>
      <c r="J20" s="130" t="s">
        <v>152</v>
      </c>
      <c r="K20" s="284" t="s">
        <v>24</v>
      </c>
      <c r="L20" s="200"/>
      <c r="M20" s="200"/>
      <c r="N20" s="200"/>
      <c r="O20" s="200"/>
      <c r="P20" s="200"/>
      <c r="Q20" s="258"/>
      <c r="R20" s="5"/>
      <c r="S20" s="2"/>
      <c r="T20" s="2"/>
      <c r="U20" s="2"/>
      <c r="V20" s="2"/>
    </row>
    <row r="21" spans="1:22" ht="15.75" customHeight="1" x14ac:dyDescent="0.3">
      <c r="A21" s="22">
        <v>35210131</v>
      </c>
      <c r="B21" s="164">
        <v>34.76</v>
      </c>
      <c r="C21" s="125">
        <v>0.33333299999999999</v>
      </c>
      <c r="D21" s="164">
        <f t="shared" si="0"/>
        <v>34.76</v>
      </c>
      <c r="E21" s="122">
        <f t="shared" si="1"/>
        <v>0</v>
      </c>
      <c r="F21" s="164">
        <f t="shared" si="4"/>
        <v>37.06</v>
      </c>
      <c r="G21" s="176">
        <f t="shared" si="2"/>
        <v>39.36</v>
      </c>
      <c r="H21" s="176">
        <v>39.22</v>
      </c>
      <c r="I21" s="176">
        <f t="shared" si="5"/>
        <v>39.22</v>
      </c>
      <c r="J21" s="130" t="s">
        <v>153</v>
      </c>
      <c r="K21" s="284" t="s">
        <v>25</v>
      </c>
      <c r="L21" s="200"/>
      <c r="M21" s="200"/>
      <c r="N21" s="200"/>
      <c r="O21" s="200"/>
      <c r="P21" s="200"/>
      <c r="Q21" s="258"/>
      <c r="R21" s="5"/>
      <c r="S21" s="2"/>
      <c r="T21" s="2"/>
      <c r="U21" s="2"/>
      <c r="V21" s="2"/>
    </row>
    <row r="22" spans="1:22" ht="15.75" customHeight="1" x14ac:dyDescent="0.3">
      <c r="A22" s="22">
        <v>35210132</v>
      </c>
      <c r="B22" s="164">
        <v>69.56</v>
      </c>
      <c r="C22" s="125">
        <v>0.66666700000000001</v>
      </c>
      <c r="D22" s="164">
        <f t="shared" si="0"/>
        <v>69.52</v>
      </c>
      <c r="E22" s="122">
        <f t="shared" si="1"/>
        <v>-0.04</v>
      </c>
      <c r="F22" s="164">
        <f t="shared" si="4"/>
        <v>74.11</v>
      </c>
      <c r="G22" s="176">
        <f t="shared" si="2"/>
        <v>78.7</v>
      </c>
      <c r="H22" s="176">
        <v>78.45</v>
      </c>
      <c r="I22" s="176">
        <f t="shared" si="5"/>
        <v>78.45</v>
      </c>
      <c r="J22" s="130" t="s">
        <v>154</v>
      </c>
      <c r="K22" s="284" t="s">
        <v>26</v>
      </c>
      <c r="L22" s="200"/>
      <c r="M22" s="200"/>
      <c r="N22" s="200"/>
      <c r="O22" s="200"/>
      <c r="P22" s="200"/>
      <c r="Q22" s="258"/>
      <c r="R22" s="5"/>
      <c r="S22" s="2"/>
      <c r="T22" s="2"/>
      <c r="U22" s="2"/>
      <c r="V22" s="2"/>
    </row>
    <row r="23" spans="1:22" ht="15.75" customHeight="1" x14ac:dyDescent="0.3">
      <c r="A23" s="22">
        <v>35210133</v>
      </c>
      <c r="B23" s="164">
        <v>104.28</v>
      </c>
      <c r="C23" s="125">
        <v>1</v>
      </c>
      <c r="D23" s="164">
        <f t="shared" si="0"/>
        <v>104.28</v>
      </c>
      <c r="E23" s="122">
        <f t="shared" si="1"/>
        <v>0</v>
      </c>
      <c r="F23" s="164">
        <f t="shared" si="4"/>
        <v>111.17</v>
      </c>
      <c r="G23" s="176">
        <f t="shared" si="2"/>
        <v>118.06</v>
      </c>
      <c r="H23" s="176">
        <v>117.67</v>
      </c>
      <c r="I23" s="176">
        <f t="shared" si="5"/>
        <v>117.67</v>
      </c>
      <c r="J23" s="130" t="s">
        <v>162</v>
      </c>
      <c r="K23" s="284" t="s">
        <v>27</v>
      </c>
      <c r="L23" s="200"/>
      <c r="M23" s="200"/>
      <c r="N23" s="200"/>
      <c r="O23" s="200"/>
      <c r="P23" s="200"/>
      <c r="Q23" s="258"/>
      <c r="R23" s="5"/>
      <c r="S23" s="2"/>
      <c r="T23" s="2"/>
      <c r="U23" s="2"/>
      <c r="V23" s="2"/>
    </row>
    <row r="24" spans="1:22" ht="15.75" customHeight="1" x14ac:dyDescent="0.3">
      <c r="A24" s="22">
        <v>35210134</v>
      </c>
      <c r="B24" s="164">
        <v>156.44</v>
      </c>
      <c r="C24" s="125">
        <v>1.5</v>
      </c>
      <c r="D24" s="164">
        <f t="shared" si="0"/>
        <v>156.41999999999999</v>
      </c>
      <c r="E24" s="122">
        <f t="shared" si="1"/>
        <v>-0.02</v>
      </c>
      <c r="F24" s="164">
        <f t="shared" si="4"/>
        <v>166.76</v>
      </c>
      <c r="G24" s="176">
        <f t="shared" si="2"/>
        <v>177.1</v>
      </c>
      <c r="H24" s="176">
        <v>176.51</v>
      </c>
      <c r="I24" s="176">
        <f t="shared" si="5"/>
        <v>176.51</v>
      </c>
      <c r="J24" s="130" t="s">
        <v>156</v>
      </c>
      <c r="K24" s="284" t="s">
        <v>28</v>
      </c>
      <c r="L24" s="200"/>
      <c r="M24" s="200"/>
      <c r="N24" s="200"/>
      <c r="O24" s="200"/>
      <c r="P24" s="200"/>
      <c r="Q24" s="258"/>
      <c r="R24" s="5"/>
      <c r="S24" s="2"/>
      <c r="T24" s="2"/>
      <c r="U24" s="2"/>
      <c r="V24" s="2"/>
    </row>
    <row r="25" spans="1:22" ht="15.75" customHeight="1" x14ac:dyDescent="0.3">
      <c r="A25" s="22">
        <v>35210135</v>
      </c>
      <c r="B25" s="164">
        <v>208.53</v>
      </c>
      <c r="C25" s="125">
        <v>2</v>
      </c>
      <c r="D25" s="164">
        <f t="shared" si="0"/>
        <v>208.56</v>
      </c>
      <c r="E25" s="122">
        <f t="shared" si="1"/>
        <v>0.03</v>
      </c>
      <c r="F25" s="164">
        <f t="shared" si="4"/>
        <v>222.34</v>
      </c>
      <c r="G25" s="176">
        <f t="shared" si="2"/>
        <v>236.12</v>
      </c>
      <c r="H25" s="176">
        <v>235.34</v>
      </c>
      <c r="I25" s="176">
        <f t="shared" si="5"/>
        <v>235.34</v>
      </c>
      <c r="J25" s="130" t="s">
        <v>157</v>
      </c>
      <c r="K25" s="284" t="s">
        <v>29</v>
      </c>
      <c r="L25" s="200"/>
      <c r="M25" s="200"/>
      <c r="N25" s="200"/>
      <c r="O25" s="200"/>
      <c r="P25" s="200"/>
      <c r="Q25" s="258"/>
      <c r="R25" s="5"/>
      <c r="S25" s="2"/>
      <c r="T25" s="2"/>
      <c r="U25" s="2"/>
      <c r="V25" s="2"/>
    </row>
    <row r="26" spans="1:22" ht="15.75" customHeight="1" x14ac:dyDescent="0.3">
      <c r="A26" s="22">
        <v>35210136</v>
      </c>
      <c r="B26" s="164">
        <v>312.76</v>
      </c>
      <c r="C26" s="125">
        <v>3</v>
      </c>
      <c r="D26" s="164">
        <f t="shared" si="0"/>
        <v>312.83999999999997</v>
      </c>
      <c r="E26" s="122">
        <f t="shared" si="1"/>
        <v>0.08</v>
      </c>
      <c r="F26" s="164">
        <f t="shared" si="4"/>
        <v>333.51</v>
      </c>
      <c r="G26" s="176">
        <f t="shared" si="2"/>
        <v>354.18</v>
      </c>
      <c r="H26" s="176">
        <v>353.01</v>
      </c>
      <c r="I26" s="176">
        <f t="shared" si="5"/>
        <v>353.01</v>
      </c>
      <c r="J26" s="130" t="s">
        <v>158</v>
      </c>
      <c r="K26" s="284" t="s">
        <v>30</v>
      </c>
      <c r="L26" s="200"/>
      <c r="M26" s="200"/>
      <c r="N26" s="200"/>
      <c r="O26" s="200"/>
      <c r="P26" s="200"/>
      <c r="Q26" s="258"/>
      <c r="R26" s="5"/>
      <c r="S26" s="2"/>
      <c r="T26" s="2"/>
      <c r="U26" s="2"/>
      <c r="V26" s="2"/>
    </row>
    <row r="27" spans="1:22" ht="15.75" customHeight="1" x14ac:dyDescent="0.3">
      <c r="A27" s="58">
        <v>35210143</v>
      </c>
      <c r="B27" s="164">
        <v>29.76</v>
      </c>
      <c r="C27" s="125">
        <v>0.28571400000000002</v>
      </c>
      <c r="D27" s="164">
        <f t="shared" si="0"/>
        <v>29.79</v>
      </c>
      <c r="E27" s="122">
        <f t="shared" si="1"/>
        <v>0.03</v>
      </c>
      <c r="F27" s="164">
        <f t="shared" si="4"/>
        <v>31.76</v>
      </c>
      <c r="G27" s="176">
        <f t="shared" si="2"/>
        <v>33.729999999999997</v>
      </c>
      <c r="H27" s="176">
        <v>33.619999999999997</v>
      </c>
      <c r="I27" s="176">
        <f t="shared" si="5"/>
        <v>33.619999999999997</v>
      </c>
      <c r="J27" s="130" t="s">
        <v>159</v>
      </c>
      <c r="K27" s="284" t="s">
        <v>31</v>
      </c>
      <c r="L27" s="284"/>
      <c r="M27" s="284"/>
      <c r="N27" s="284"/>
      <c r="O27" s="284"/>
      <c r="P27" s="286"/>
      <c r="Q27" s="268"/>
      <c r="R27" s="5"/>
      <c r="S27" s="2"/>
      <c r="T27" s="2"/>
      <c r="U27" s="2"/>
      <c r="V27" s="2"/>
    </row>
    <row r="28" spans="1:22" ht="15.75" customHeight="1" x14ac:dyDescent="0.3">
      <c r="A28" s="58">
        <v>35210144</v>
      </c>
      <c r="B28" s="164">
        <v>44.66</v>
      </c>
      <c r="C28" s="125">
        <v>0.42857099999999998</v>
      </c>
      <c r="D28" s="164">
        <f t="shared" si="0"/>
        <v>44.69</v>
      </c>
      <c r="E28" s="122">
        <f t="shared" si="1"/>
        <v>0.03</v>
      </c>
      <c r="F28" s="164">
        <f t="shared" si="4"/>
        <v>47.64</v>
      </c>
      <c r="G28" s="176">
        <f t="shared" si="2"/>
        <v>50.59</v>
      </c>
      <c r="H28" s="176">
        <v>50.43</v>
      </c>
      <c r="I28" s="176">
        <f t="shared" si="5"/>
        <v>50.43</v>
      </c>
      <c r="J28" s="130" t="s">
        <v>160</v>
      </c>
      <c r="K28" s="284" t="s">
        <v>32</v>
      </c>
      <c r="L28" s="284"/>
      <c r="M28" s="284"/>
      <c r="N28" s="284"/>
      <c r="O28" s="284"/>
      <c r="P28" s="286"/>
      <c r="Q28" s="268"/>
      <c r="R28" s="5"/>
      <c r="S28" s="2"/>
      <c r="T28" s="2"/>
      <c r="U28" s="2"/>
      <c r="V28" s="2"/>
    </row>
    <row r="29" spans="1:22" ht="15.75" customHeight="1" x14ac:dyDescent="0.3">
      <c r="A29" s="58">
        <v>35210145</v>
      </c>
      <c r="B29" s="164">
        <v>59.59</v>
      </c>
      <c r="C29" s="125">
        <v>0.57142899999999996</v>
      </c>
      <c r="D29" s="164">
        <f t="shared" si="0"/>
        <v>59.59</v>
      </c>
      <c r="E29" s="122">
        <f t="shared" si="1"/>
        <v>0</v>
      </c>
      <c r="F29" s="164">
        <f t="shared" si="4"/>
        <v>63.53</v>
      </c>
      <c r="G29" s="176">
        <f t="shared" si="2"/>
        <v>67.47</v>
      </c>
      <c r="H29" s="176">
        <v>67.239999999999995</v>
      </c>
      <c r="I29" s="176">
        <f t="shared" si="5"/>
        <v>67.239999999999995</v>
      </c>
      <c r="J29" s="130" t="s">
        <v>161</v>
      </c>
      <c r="K29" s="284" t="s">
        <v>33</v>
      </c>
      <c r="L29" s="284"/>
      <c r="M29" s="284"/>
      <c r="N29" s="284"/>
      <c r="O29" s="284"/>
      <c r="P29" s="286"/>
      <c r="Q29" s="268"/>
      <c r="R29" s="5"/>
      <c r="S29" s="2"/>
      <c r="T29" s="2"/>
      <c r="U29" s="2"/>
      <c r="V29" s="2"/>
    </row>
    <row r="30" spans="1:22" ht="15.75" customHeight="1" x14ac:dyDescent="0.3">
      <c r="A30" s="58">
        <v>35210153</v>
      </c>
      <c r="B30" s="164">
        <v>14.9</v>
      </c>
      <c r="C30" s="125">
        <v>0.14285700000000001</v>
      </c>
      <c r="D30" s="164">
        <f t="shared" si="0"/>
        <v>14.9</v>
      </c>
      <c r="E30" s="122">
        <f t="shared" si="1"/>
        <v>0</v>
      </c>
      <c r="F30" s="164">
        <f t="shared" si="4"/>
        <v>15.88</v>
      </c>
      <c r="G30" s="176">
        <f t="shared" si="2"/>
        <v>16.86</v>
      </c>
      <c r="H30" s="176">
        <v>16.809999999999999</v>
      </c>
      <c r="I30" s="176">
        <f t="shared" si="5"/>
        <v>16.809999999999999</v>
      </c>
      <c r="J30" s="130" t="s">
        <v>163</v>
      </c>
      <c r="K30" s="284" t="s">
        <v>34</v>
      </c>
      <c r="L30" s="284"/>
      <c r="M30" s="284"/>
      <c r="N30" s="284"/>
      <c r="O30" s="284"/>
      <c r="P30" s="286"/>
      <c r="Q30" s="268"/>
      <c r="R30" s="5"/>
      <c r="S30" s="2"/>
      <c r="T30" s="2"/>
      <c r="U30" s="2"/>
      <c r="V30" s="2"/>
    </row>
    <row r="31" spans="1:22" ht="15.75" customHeight="1" x14ac:dyDescent="0.3">
      <c r="A31" s="58">
        <v>35210154</v>
      </c>
      <c r="B31" s="164">
        <v>22.36</v>
      </c>
      <c r="C31" s="125">
        <v>0.214286</v>
      </c>
      <c r="D31" s="164">
        <f t="shared" si="0"/>
        <v>22.35</v>
      </c>
      <c r="E31" s="122">
        <f t="shared" si="1"/>
        <v>-0.01</v>
      </c>
      <c r="F31" s="164">
        <f t="shared" si="4"/>
        <v>23.82</v>
      </c>
      <c r="G31" s="176">
        <f t="shared" si="2"/>
        <v>25.29</v>
      </c>
      <c r="H31" s="176">
        <v>25.22</v>
      </c>
      <c r="I31" s="176">
        <f t="shared" si="5"/>
        <v>25.22</v>
      </c>
      <c r="J31" s="130" t="s">
        <v>164</v>
      </c>
      <c r="K31" s="284" t="s">
        <v>35</v>
      </c>
      <c r="L31" s="284"/>
      <c r="M31" s="284"/>
      <c r="N31" s="284"/>
      <c r="O31" s="284"/>
      <c r="P31" s="286"/>
      <c r="Q31" s="268"/>
      <c r="R31" s="5"/>
      <c r="S31" s="2"/>
      <c r="T31" s="2"/>
      <c r="U31" s="2"/>
      <c r="V31" s="2"/>
    </row>
    <row r="32" spans="1:22" ht="15.75" customHeight="1" x14ac:dyDescent="0.3">
      <c r="A32" s="58">
        <v>35210155</v>
      </c>
      <c r="B32" s="164">
        <v>29.76</v>
      </c>
      <c r="C32" s="125">
        <v>0.28571400000000002</v>
      </c>
      <c r="D32" s="164">
        <f t="shared" si="0"/>
        <v>29.79</v>
      </c>
      <c r="E32" s="122">
        <f t="shared" si="1"/>
        <v>0.03</v>
      </c>
      <c r="F32" s="164">
        <f t="shared" si="4"/>
        <v>31.76</v>
      </c>
      <c r="G32" s="176">
        <f t="shared" si="2"/>
        <v>33.729999999999997</v>
      </c>
      <c r="H32" s="176">
        <v>33.619999999999997</v>
      </c>
      <c r="I32" s="176">
        <v>33.619999999999997</v>
      </c>
      <c r="J32" s="130" t="s">
        <v>159</v>
      </c>
      <c r="K32" s="284" t="s">
        <v>517</v>
      </c>
      <c r="L32" s="284"/>
      <c r="M32" s="284"/>
      <c r="N32" s="284"/>
      <c r="O32" s="284"/>
      <c r="P32" s="286"/>
      <c r="Q32" s="268"/>
      <c r="R32" s="5"/>
      <c r="S32" s="2"/>
      <c r="T32" s="2"/>
      <c r="U32" s="2"/>
      <c r="V32" s="2"/>
    </row>
    <row r="33" spans="1:22" ht="15.75" customHeight="1" x14ac:dyDescent="0.3">
      <c r="A33" s="58">
        <v>35210160</v>
      </c>
      <c r="B33" s="164">
        <v>17.36</v>
      </c>
      <c r="C33" s="125">
        <v>0.16666700000000001</v>
      </c>
      <c r="D33" s="164">
        <f t="shared" si="0"/>
        <v>17.38</v>
      </c>
      <c r="E33" s="122">
        <f t="shared" si="1"/>
        <v>0.02</v>
      </c>
      <c r="F33" s="164">
        <f t="shared" si="4"/>
        <v>18.53</v>
      </c>
      <c r="G33" s="176">
        <f t="shared" si="2"/>
        <v>19.68</v>
      </c>
      <c r="H33" s="176">
        <v>19.61</v>
      </c>
      <c r="I33" s="176">
        <f t="shared" si="5"/>
        <v>19.61</v>
      </c>
      <c r="J33" s="130" t="s">
        <v>152</v>
      </c>
      <c r="K33" s="284" t="s">
        <v>36</v>
      </c>
      <c r="L33" s="284"/>
      <c r="M33" s="284"/>
      <c r="N33" s="284"/>
      <c r="O33" s="284"/>
      <c r="P33" s="286"/>
      <c r="Q33" s="268"/>
      <c r="R33" s="5"/>
      <c r="S33" s="2"/>
      <c r="T33" s="2"/>
      <c r="U33" s="2"/>
      <c r="V33" s="2"/>
    </row>
    <row r="34" spans="1:22" ht="15.75" customHeight="1" x14ac:dyDescent="0.3">
      <c r="A34" s="58">
        <v>35210161</v>
      </c>
      <c r="B34" s="164">
        <v>34.76</v>
      </c>
      <c r="C34" s="125">
        <v>0.33333299999999999</v>
      </c>
      <c r="D34" s="164">
        <f t="shared" si="0"/>
        <v>34.76</v>
      </c>
      <c r="E34" s="122">
        <f t="shared" si="1"/>
        <v>0</v>
      </c>
      <c r="F34" s="164">
        <f t="shared" si="4"/>
        <v>37.06</v>
      </c>
      <c r="G34" s="176">
        <f t="shared" si="2"/>
        <v>39.36</v>
      </c>
      <c r="H34" s="176">
        <v>39.22</v>
      </c>
      <c r="I34" s="176">
        <f t="shared" si="5"/>
        <v>39.22</v>
      </c>
      <c r="J34" s="130" t="s">
        <v>153</v>
      </c>
      <c r="K34" s="284" t="s">
        <v>37</v>
      </c>
      <c r="L34" s="284"/>
      <c r="M34" s="284"/>
      <c r="N34" s="284"/>
      <c r="O34" s="284"/>
      <c r="P34" s="284"/>
      <c r="Q34" s="268"/>
      <c r="R34" s="5"/>
      <c r="S34" s="2"/>
      <c r="T34" s="2"/>
      <c r="U34" s="2"/>
      <c r="V34" s="2"/>
    </row>
    <row r="35" spans="1:22" ht="15.75" customHeight="1" x14ac:dyDescent="0.3">
      <c r="A35" s="58">
        <v>35210162</v>
      </c>
      <c r="B35" s="164">
        <v>69.56</v>
      </c>
      <c r="C35" s="125">
        <v>0.66666700000000001</v>
      </c>
      <c r="D35" s="164">
        <f t="shared" si="0"/>
        <v>69.52</v>
      </c>
      <c r="E35" s="122">
        <f t="shared" si="1"/>
        <v>-0.04</v>
      </c>
      <c r="F35" s="164">
        <f t="shared" si="4"/>
        <v>74.11</v>
      </c>
      <c r="G35" s="176">
        <f t="shared" si="2"/>
        <v>78.7</v>
      </c>
      <c r="H35" s="176">
        <v>78.45</v>
      </c>
      <c r="I35" s="176">
        <f t="shared" si="5"/>
        <v>78.45</v>
      </c>
      <c r="J35" s="130" t="s">
        <v>154</v>
      </c>
      <c r="K35" s="284" t="s">
        <v>38</v>
      </c>
      <c r="L35" s="284"/>
      <c r="M35" s="284"/>
      <c r="N35" s="284"/>
      <c r="O35" s="284"/>
      <c r="P35" s="284"/>
      <c r="Q35" s="268"/>
      <c r="R35" s="5"/>
      <c r="S35" s="2"/>
      <c r="T35" s="2"/>
      <c r="U35" s="2"/>
      <c r="V35" s="2"/>
    </row>
    <row r="36" spans="1:22" ht="15.75" customHeight="1" x14ac:dyDescent="0.3">
      <c r="A36" s="58">
        <v>35210163</v>
      </c>
      <c r="B36" s="164">
        <v>104.28</v>
      </c>
      <c r="C36" s="125">
        <v>1</v>
      </c>
      <c r="D36" s="164">
        <f t="shared" si="0"/>
        <v>104.28</v>
      </c>
      <c r="E36" s="122">
        <f t="shared" si="1"/>
        <v>0</v>
      </c>
      <c r="F36" s="164">
        <f t="shared" si="4"/>
        <v>111.17</v>
      </c>
      <c r="G36" s="176">
        <f t="shared" si="2"/>
        <v>118.06</v>
      </c>
      <c r="H36" s="176">
        <v>117.67</v>
      </c>
      <c r="I36" s="176">
        <f t="shared" si="5"/>
        <v>117.67</v>
      </c>
      <c r="J36" s="130" t="s">
        <v>162</v>
      </c>
      <c r="K36" s="284" t="s">
        <v>39</v>
      </c>
      <c r="L36" s="284"/>
      <c r="M36" s="284"/>
      <c r="N36" s="284"/>
      <c r="O36" s="284"/>
      <c r="P36" s="284"/>
      <c r="Q36" s="268"/>
      <c r="R36" s="5"/>
      <c r="S36" s="2"/>
      <c r="T36" s="2"/>
      <c r="U36" s="2"/>
      <c r="V36" s="2"/>
    </row>
    <row r="37" spans="1:22" ht="15.75" customHeight="1" x14ac:dyDescent="0.3">
      <c r="A37" s="58">
        <v>35210164</v>
      </c>
      <c r="B37" s="164">
        <v>156.44</v>
      </c>
      <c r="C37" s="125">
        <v>1.5</v>
      </c>
      <c r="D37" s="164">
        <f t="shared" si="0"/>
        <v>156.41999999999999</v>
      </c>
      <c r="E37" s="122">
        <f t="shared" si="1"/>
        <v>-0.02</v>
      </c>
      <c r="F37" s="164">
        <f t="shared" si="4"/>
        <v>166.76</v>
      </c>
      <c r="G37" s="176">
        <f t="shared" si="2"/>
        <v>177.1</v>
      </c>
      <c r="H37" s="176">
        <v>176.51</v>
      </c>
      <c r="I37" s="176">
        <f t="shared" si="5"/>
        <v>176.51</v>
      </c>
      <c r="J37" s="130" t="s">
        <v>156</v>
      </c>
      <c r="K37" s="284" t="s">
        <v>40</v>
      </c>
      <c r="L37" s="284"/>
      <c r="M37" s="284"/>
      <c r="N37" s="284"/>
      <c r="O37" s="284"/>
      <c r="P37" s="284"/>
      <c r="Q37" s="268"/>
      <c r="R37" s="5"/>
      <c r="S37" s="2"/>
      <c r="T37" s="2"/>
      <c r="U37" s="2"/>
      <c r="V37" s="2"/>
    </row>
    <row r="38" spans="1:22" ht="15.75" customHeight="1" x14ac:dyDescent="0.3">
      <c r="A38" s="58">
        <v>35210165</v>
      </c>
      <c r="B38" s="164">
        <v>208.53</v>
      </c>
      <c r="C38" s="125">
        <v>2</v>
      </c>
      <c r="D38" s="164">
        <f t="shared" si="0"/>
        <v>208.56</v>
      </c>
      <c r="E38" s="122">
        <f t="shared" si="1"/>
        <v>0.03</v>
      </c>
      <c r="F38" s="164">
        <f t="shared" si="4"/>
        <v>222.34</v>
      </c>
      <c r="G38" s="176">
        <f t="shared" si="2"/>
        <v>236.12</v>
      </c>
      <c r="H38" s="176">
        <v>235.34</v>
      </c>
      <c r="I38" s="176">
        <f t="shared" si="5"/>
        <v>235.34</v>
      </c>
      <c r="J38" s="130" t="s">
        <v>157</v>
      </c>
      <c r="K38" s="284" t="s">
        <v>41</v>
      </c>
      <c r="L38" s="284"/>
      <c r="M38" s="284"/>
      <c r="N38" s="284"/>
      <c r="O38" s="284"/>
      <c r="P38" s="284"/>
      <c r="Q38" s="268"/>
      <c r="R38" s="5"/>
      <c r="S38" s="2"/>
      <c r="T38" s="2"/>
      <c r="U38" s="2"/>
      <c r="V38" s="2"/>
    </row>
    <row r="39" spans="1:22" ht="15.75" customHeight="1" x14ac:dyDescent="0.3">
      <c r="A39" s="58">
        <v>35210166</v>
      </c>
      <c r="B39" s="164">
        <v>312.76</v>
      </c>
      <c r="C39" s="125">
        <v>3</v>
      </c>
      <c r="D39" s="164">
        <f t="shared" si="0"/>
        <v>312.83999999999997</v>
      </c>
      <c r="E39" s="122">
        <f t="shared" si="1"/>
        <v>0.08</v>
      </c>
      <c r="F39" s="164">
        <f t="shared" si="4"/>
        <v>333.51</v>
      </c>
      <c r="G39" s="176">
        <f t="shared" si="2"/>
        <v>354.18</v>
      </c>
      <c r="H39" s="176">
        <v>353.01</v>
      </c>
      <c r="I39" s="176">
        <f t="shared" si="5"/>
        <v>353.01</v>
      </c>
      <c r="J39" s="130" t="s">
        <v>158</v>
      </c>
      <c r="K39" s="284" t="s">
        <v>42</v>
      </c>
      <c r="L39" s="284"/>
      <c r="M39" s="284"/>
      <c r="N39" s="284"/>
      <c r="O39" s="284"/>
      <c r="P39" s="284"/>
      <c r="Q39" s="268"/>
      <c r="R39" s="5"/>
      <c r="S39" s="2"/>
      <c r="T39" s="2"/>
      <c r="U39" s="2"/>
      <c r="V39" s="2"/>
    </row>
    <row r="40" spans="1:22" ht="15.75" customHeight="1" x14ac:dyDescent="0.3">
      <c r="A40" s="24">
        <v>35210170</v>
      </c>
      <c r="B40" s="166">
        <v>10.71</v>
      </c>
      <c r="C40" s="128">
        <v>1</v>
      </c>
      <c r="D40" s="166">
        <f>C40*B40</f>
        <v>10.71</v>
      </c>
      <c r="E40" s="124">
        <f t="shared" si="1"/>
        <v>0</v>
      </c>
      <c r="F40" s="166">
        <f>D40*1.0373</f>
        <v>11.11</v>
      </c>
      <c r="G40" s="178">
        <f>((F40-D40)*2)+D40</f>
        <v>11.51</v>
      </c>
      <c r="H40" s="178">
        <v>11.76</v>
      </c>
      <c r="I40" s="178">
        <f>F40*1.0585</f>
        <v>11.76</v>
      </c>
      <c r="J40" s="132" t="s">
        <v>527</v>
      </c>
      <c r="K40" s="285" t="s">
        <v>43</v>
      </c>
      <c r="L40" s="285"/>
      <c r="M40" s="285"/>
      <c r="N40" s="285"/>
      <c r="O40" s="285"/>
      <c r="P40" s="285"/>
      <c r="Q40" s="281"/>
      <c r="R40" s="5"/>
      <c r="S40" s="2"/>
      <c r="T40" s="2"/>
      <c r="U40" s="2"/>
      <c r="V40" s="2"/>
    </row>
    <row r="41" spans="1:22" ht="15.75" customHeight="1" x14ac:dyDescent="0.3">
      <c r="A41" s="58"/>
      <c r="B41" s="164"/>
      <c r="C41" s="125"/>
      <c r="D41" s="164"/>
      <c r="E41" s="122"/>
      <c r="F41" s="164"/>
      <c r="G41" s="176"/>
      <c r="H41" s="176"/>
      <c r="I41" s="176"/>
      <c r="J41" s="129"/>
      <c r="K41" s="267" t="s">
        <v>10</v>
      </c>
      <c r="L41" s="267"/>
      <c r="M41" s="256" t="s">
        <v>44</v>
      </c>
      <c r="N41" s="256"/>
      <c r="O41" s="256"/>
      <c r="P41" s="257"/>
      <c r="Q41" s="268"/>
      <c r="R41" s="5"/>
      <c r="S41" s="2"/>
      <c r="T41" s="2"/>
      <c r="U41" s="2"/>
      <c r="V41" s="2"/>
    </row>
    <row r="42" spans="1:22" ht="15.75" customHeight="1" x14ac:dyDescent="0.3">
      <c r="A42" s="58"/>
      <c r="B42" s="164"/>
      <c r="C42" s="125"/>
      <c r="D42" s="164"/>
      <c r="E42" s="122"/>
      <c r="F42" s="164"/>
      <c r="G42" s="176"/>
      <c r="H42" s="176"/>
      <c r="I42" s="176"/>
      <c r="J42" s="129"/>
      <c r="K42" s="283"/>
      <c r="L42" s="283"/>
      <c r="M42" s="256" t="s">
        <v>45</v>
      </c>
      <c r="N42" s="256"/>
      <c r="O42" s="256"/>
      <c r="P42" s="257"/>
      <c r="Q42" s="268"/>
      <c r="R42" s="5"/>
      <c r="S42" s="2"/>
      <c r="T42" s="2"/>
      <c r="U42" s="2"/>
      <c r="V42" s="2"/>
    </row>
    <row r="43" spans="1:22" ht="15.75" customHeight="1" x14ac:dyDescent="0.3">
      <c r="A43" s="24">
        <v>35210171</v>
      </c>
      <c r="B43" s="166">
        <v>29.78</v>
      </c>
      <c r="C43" s="128">
        <v>1</v>
      </c>
      <c r="D43" s="166">
        <f t="shared" ref="D43:D56" si="6">C43*B43</f>
        <v>29.78</v>
      </c>
      <c r="E43" s="124">
        <f t="shared" ref="E43:E57" si="7">D43-B43</f>
        <v>0</v>
      </c>
      <c r="F43" s="166">
        <f t="shared" ref="F43:F56" si="8">D43*1.0373</f>
        <v>30.89</v>
      </c>
      <c r="G43" s="178">
        <f t="shared" ref="G43:G51" si="9">((F43-D43)*2)+D43</f>
        <v>32</v>
      </c>
      <c r="H43" s="178">
        <v>32.700000000000003</v>
      </c>
      <c r="I43" s="178">
        <f t="shared" ref="I43:I51" si="10">F43*1.0585</f>
        <v>32.700000000000003</v>
      </c>
      <c r="J43" s="132" t="s">
        <v>528</v>
      </c>
      <c r="K43" s="279" t="s">
        <v>46</v>
      </c>
      <c r="L43" s="279"/>
      <c r="M43" s="279"/>
      <c r="N43" s="279"/>
      <c r="O43" s="279"/>
      <c r="P43" s="280"/>
      <c r="Q43" s="281"/>
      <c r="R43" s="5"/>
      <c r="S43" s="2"/>
      <c r="T43" s="2"/>
      <c r="U43" s="2"/>
      <c r="V43" s="2"/>
    </row>
    <row r="44" spans="1:22" ht="15.75" customHeight="1" x14ac:dyDescent="0.3">
      <c r="A44" s="58"/>
      <c r="B44" s="164"/>
      <c r="C44" s="125"/>
      <c r="D44" s="164"/>
      <c r="E44" s="122"/>
      <c r="F44" s="164"/>
      <c r="G44" s="176"/>
      <c r="H44" s="176"/>
      <c r="I44" s="176"/>
      <c r="J44" s="129"/>
      <c r="K44" s="267" t="s">
        <v>10</v>
      </c>
      <c r="L44" s="267"/>
      <c r="M44" s="256" t="s">
        <v>47</v>
      </c>
      <c r="N44" s="256"/>
      <c r="O44" s="256"/>
      <c r="P44" s="257"/>
      <c r="Q44" s="268"/>
      <c r="R44" s="5"/>
      <c r="S44" s="2"/>
      <c r="T44" s="2"/>
      <c r="U44" s="2"/>
      <c r="V44" s="2"/>
    </row>
    <row r="45" spans="1:22" ht="15.75" customHeight="1" x14ac:dyDescent="0.3">
      <c r="A45" s="58"/>
      <c r="B45" s="164"/>
      <c r="C45" s="125"/>
      <c r="D45" s="164"/>
      <c r="E45" s="122"/>
      <c r="F45" s="164"/>
      <c r="G45" s="176"/>
      <c r="H45" s="176"/>
      <c r="I45" s="176"/>
      <c r="J45" s="129"/>
      <c r="K45" s="283"/>
      <c r="L45" s="283"/>
      <c r="M45" s="256" t="s">
        <v>48</v>
      </c>
      <c r="N45" s="256"/>
      <c r="O45" s="256"/>
      <c r="P45" s="257"/>
      <c r="Q45" s="268"/>
      <c r="R45" s="5"/>
      <c r="S45" s="2"/>
      <c r="T45" s="2"/>
      <c r="U45" s="2"/>
      <c r="V45" s="2"/>
    </row>
    <row r="46" spans="1:22" ht="15.75" customHeight="1" x14ac:dyDescent="0.3">
      <c r="A46" s="58"/>
      <c r="B46" s="164"/>
      <c r="C46" s="125"/>
      <c r="D46" s="164"/>
      <c r="E46" s="122"/>
      <c r="F46" s="164"/>
      <c r="G46" s="176"/>
      <c r="H46" s="176"/>
      <c r="I46" s="176"/>
      <c r="J46" s="129"/>
      <c r="K46" s="283"/>
      <c r="L46" s="283"/>
      <c r="M46" s="256" t="s">
        <v>49</v>
      </c>
      <c r="N46" s="256"/>
      <c r="O46" s="256"/>
      <c r="P46" s="257"/>
      <c r="Q46" s="268"/>
      <c r="R46" s="5"/>
      <c r="S46" s="2"/>
      <c r="T46" s="2"/>
      <c r="U46" s="2"/>
      <c r="V46" s="2"/>
    </row>
    <row r="47" spans="1:22" ht="15.75" customHeight="1" x14ac:dyDescent="0.3">
      <c r="A47" s="24">
        <v>35210172</v>
      </c>
      <c r="B47" s="166">
        <v>3.79</v>
      </c>
      <c r="C47" s="128">
        <v>1</v>
      </c>
      <c r="D47" s="166">
        <f t="shared" si="6"/>
        <v>3.79</v>
      </c>
      <c r="E47" s="124">
        <f t="shared" si="7"/>
        <v>0</v>
      </c>
      <c r="F47" s="166">
        <f t="shared" si="8"/>
        <v>3.93</v>
      </c>
      <c r="G47" s="178">
        <f t="shared" si="9"/>
        <v>4.07</v>
      </c>
      <c r="H47" s="178">
        <v>4.16</v>
      </c>
      <c r="I47" s="178">
        <f t="shared" si="10"/>
        <v>4.16</v>
      </c>
      <c r="J47" s="132" t="s">
        <v>529</v>
      </c>
      <c r="K47" s="279" t="s">
        <v>50</v>
      </c>
      <c r="L47" s="279"/>
      <c r="M47" s="279"/>
      <c r="N47" s="279"/>
      <c r="O47" s="279"/>
      <c r="P47" s="280"/>
      <c r="Q47" s="281"/>
      <c r="R47" s="5"/>
      <c r="S47" s="2"/>
      <c r="T47" s="2"/>
      <c r="U47" s="2"/>
      <c r="V47" s="2"/>
    </row>
    <row r="48" spans="1:22" ht="15.75" customHeight="1" x14ac:dyDescent="0.3">
      <c r="A48" s="58"/>
      <c r="B48" s="164"/>
      <c r="C48" s="125"/>
      <c r="D48" s="164"/>
      <c r="E48" s="122"/>
      <c r="F48" s="164"/>
      <c r="G48" s="176"/>
      <c r="H48" s="176"/>
      <c r="I48" s="176"/>
      <c r="J48" s="129"/>
      <c r="K48" s="267" t="s">
        <v>10</v>
      </c>
      <c r="L48" s="267"/>
      <c r="M48" s="256" t="s">
        <v>51</v>
      </c>
      <c r="N48" s="256"/>
      <c r="O48" s="256"/>
      <c r="P48" s="257"/>
      <c r="Q48" s="268"/>
      <c r="R48" s="5"/>
      <c r="S48" s="2"/>
      <c r="T48" s="2"/>
      <c r="U48" s="2"/>
      <c r="V48" s="2"/>
    </row>
    <row r="49" spans="1:22" ht="15.75" customHeight="1" x14ac:dyDescent="0.3">
      <c r="A49" s="58"/>
      <c r="B49" s="164"/>
      <c r="C49" s="125"/>
      <c r="D49" s="164"/>
      <c r="E49" s="122"/>
      <c r="F49" s="164"/>
      <c r="G49" s="176"/>
      <c r="H49" s="176"/>
      <c r="I49" s="176"/>
      <c r="J49" s="129"/>
      <c r="K49" s="283"/>
      <c r="L49" s="283"/>
      <c r="M49" s="256" t="s">
        <v>52</v>
      </c>
      <c r="N49" s="256"/>
      <c r="O49" s="256"/>
      <c r="P49" s="257"/>
      <c r="Q49" s="268"/>
      <c r="R49" s="5"/>
      <c r="S49" s="2"/>
      <c r="T49" s="2"/>
      <c r="U49" s="2"/>
      <c r="V49" s="2"/>
    </row>
    <row r="50" spans="1:22" ht="15.75" customHeight="1" x14ac:dyDescent="0.3">
      <c r="A50" s="58"/>
      <c r="B50" s="164"/>
      <c r="C50" s="125"/>
      <c r="D50" s="164"/>
      <c r="E50" s="122"/>
      <c r="F50" s="164"/>
      <c r="G50" s="176"/>
      <c r="H50" s="176"/>
      <c r="I50" s="176"/>
      <c r="J50" s="129"/>
      <c r="K50" s="283"/>
      <c r="L50" s="283"/>
      <c r="M50" s="256" t="s">
        <v>53</v>
      </c>
      <c r="N50" s="256"/>
      <c r="O50" s="256"/>
      <c r="P50" s="257"/>
      <c r="Q50" s="268"/>
      <c r="R50" s="5"/>
      <c r="S50" s="2"/>
      <c r="T50" s="2"/>
      <c r="U50" s="2"/>
      <c r="V50" s="2"/>
    </row>
    <row r="51" spans="1:22" ht="15.75" customHeight="1" x14ac:dyDescent="0.3">
      <c r="A51" s="24">
        <v>35210173</v>
      </c>
      <c r="B51" s="166">
        <v>16.100000000000001</v>
      </c>
      <c r="C51" s="128">
        <v>1</v>
      </c>
      <c r="D51" s="166">
        <f t="shared" si="6"/>
        <v>16.100000000000001</v>
      </c>
      <c r="E51" s="124">
        <f t="shared" si="7"/>
        <v>0</v>
      </c>
      <c r="F51" s="166">
        <f t="shared" si="8"/>
        <v>16.7</v>
      </c>
      <c r="G51" s="178">
        <f t="shared" si="9"/>
        <v>17.3</v>
      </c>
      <c r="H51" s="178">
        <v>17.68</v>
      </c>
      <c r="I51" s="178">
        <f t="shared" si="10"/>
        <v>17.68</v>
      </c>
      <c r="J51" s="133" t="s">
        <v>530</v>
      </c>
      <c r="K51" s="279" t="s">
        <v>54</v>
      </c>
      <c r="L51" s="279"/>
      <c r="M51" s="279"/>
      <c r="N51" s="279"/>
      <c r="O51" s="279"/>
      <c r="P51" s="280"/>
      <c r="Q51" s="281"/>
      <c r="R51" s="5"/>
      <c r="S51" s="2"/>
      <c r="T51" s="2"/>
      <c r="U51" s="2"/>
      <c r="V51" s="2"/>
    </row>
    <row r="52" spans="1:22" ht="15.75" customHeight="1" x14ac:dyDescent="0.3">
      <c r="A52" s="58"/>
      <c r="B52" s="164"/>
      <c r="C52" s="125"/>
      <c r="D52" s="164"/>
      <c r="E52" s="122"/>
      <c r="F52" s="164"/>
      <c r="G52" s="176"/>
      <c r="H52" s="176"/>
      <c r="I52" s="176"/>
      <c r="K52" s="267" t="s">
        <v>10</v>
      </c>
      <c r="L52" s="267"/>
      <c r="M52" s="256" t="s">
        <v>51</v>
      </c>
      <c r="N52" s="256"/>
      <c r="O52" s="256"/>
      <c r="P52" s="257"/>
      <c r="Q52" s="268"/>
      <c r="R52" s="5"/>
      <c r="S52" s="2"/>
      <c r="T52" s="2"/>
      <c r="U52" s="2"/>
      <c r="V52" s="2"/>
    </row>
    <row r="53" spans="1:22" ht="15.75" customHeight="1" x14ac:dyDescent="0.3">
      <c r="A53" s="58"/>
      <c r="B53" s="164"/>
      <c r="C53" s="125"/>
      <c r="D53" s="164"/>
      <c r="E53" s="122"/>
      <c r="F53" s="164"/>
      <c r="G53" s="176"/>
      <c r="H53" s="176"/>
      <c r="I53" s="176"/>
      <c r="J53" s="129"/>
      <c r="K53" s="283"/>
      <c r="L53" s="283"/>
      <c r="M53" s="256" t="s">
        <v>55</v>
      </c>
      <c r="N53" s="256"/>
      <c r="O53" s="256"/>
      <c r="P53" s="257"/>
      <c r="Q53" s="268"/>
      <c r="R53" s="5"/>
      <c r="S53" s="2"/>
      <c r="T53" s="2"/>
      <c r="U53" s="2"/>
      <c r="V53" s="2"/>
    </row>
    <row r="54" spans="1:22" ht="15.75" customHeight="1" x14ac:dyDescent="0.3">
      <c r="A54" s="58"/>
      <c r="B54" s="164"/>
      <c r="C54" s="125"/>
      <c r="D54" s="164"/>
      <c r="E54" s="122"/>
      <c r="F54" s="164"/>
      <c r="G54" s="176"/>
      <c r="H54" s="176"/>
      <c r="I54" s="176"/>
      <c r="J54" s="129"/>
      <c r="K54" s="283"/>
      <c r="L54" s="283"/>
      <c r="M54" s="256" t="s">
        <v>49</v>
      </c>
      <c r="N54" s="256"/>
      <c r="O54" s="256"/>
      <c r="P54" s="257"/>
      <c r="Q54" s="268"/>
      <c r="R54" s="5"/>
      <c r="S54" s="2"/>
      <c r="T54" s="2"/>
      <c r="U54" s="2"/>
      <c r="V54" s="2"/>
    </row>
    <row r="55" spans="1:22" ht="15.75" customHeight="1" x14ac:dyDescent="0.3">
      <c r="A55" s="25">
        <v>35210180</v>
      </c>
      <c r="B55" s="166">
        <v>139.26</v>
      </c>
      <c r="C55" s="128">
        <v>1</v>
      </c>
      <c r="D55" s="166">
        <f t="shared" si="6"/>
        <v>139.26</v>
      </c>
      <c r="E55" s="124">
        <f t="shared" si="7"/>
        <v>0</v>
      </c>
      <c r="F55" s="166">
        <f t="shared" si="8"/>
        <v>144.44999999999999</v>
      </c>
      <c r="G55" s="178">
        <f t="shared" ref="G55:G56" si="11">((F55-D55)*2)+D55</f>
        <v>149.63999999999999</v>
      </c>
      <c r="H55" s="178">
        <v>152.9</v>
      </c>
      <c r="I55" s="178">
        <f t="shared" ref="I55:I56" si="12">F55*1.0585</f>
        <v>152.9</v>
      </c>
      <c r="J55" s="132" t="s">
        <v>531</v>
      </c>
      <c r="K55" s="279" t="s">
        <v>56</v>
      </c>
      <c r="L55" s="279"/>
      <c r="M55" s="279"/>
      <c r="N55" s="279"/>
      <c r="O55" s="279"/>
      <c r="P55" s="280"/>
      <c r="Q55" s="281"/>
      <c r="R55" s="5"/>
      <c r="S55" s="2"/>
      <c r="T55" s="2"/>
      <c r="U55" s="2"/>
      <c r="V55" s="2"/>
    </row>
    <row r="56" spans="1:22" ht="15.75" customHeight="1" x14ac:dyDescent="0.3">
      <c r="A56" s="25">
        <v>35210190</v>
      </c>
      <c r="B56" s="166">
        <v>236.72</v>
      </c>
      <c r="C56" s="128">
        <v>1</v>
      </c>
      <c r="D56" s="166">
        <f t="shared" si="6"/>
        <v>236.72</v>
      </c>
      <c r="E56" s="124">
        <f t="shared" si="7"/>
        <v>0</v>
      </c>
      <c r="F56" s="166">
        <f t="shared" si="8"/>
        <v>245.55</v>
      </c>
      <c r="G56" s="178">
        <f t="shared" si="11"/>
        <v>254.38</v>
      </c>
      <c r="H56" s="178">
        <v>259.91000000000003</v>
      </c>
      <c r="I56" s="178">
        <f t="shared" si="12"/>
        <v>259.91000000000003</v>
      </c>
      <c r="J56" s="132" t="s">
        <v>532</v>
      </c>
      <c r="K56" s="279" t="s">
        <v>57</v>
      </c>
      <c r="L56" s="279"/>
      <c r="M56" s="279"/>
      <c r="N56" s="279"/>
      <c r="O56" s="279"/>
      <c r="P56" s="280"/>
      <c r="Q56" s="281"/>
      <c r="R56" s="5"/>
      <c r="S56" s="2"/>
      <c r="T56" s="2"/>
      <c r="U56" s="2"/>
      <c r="V56" s="2"/>
    </row>
    <row r="57" spans="1:22" ht="41.25" customHeight="1" x14ac:dyDescent="0.3">
      <c r="A57" s="26">
        <v>35210101</v>
      </c>
      <c r="B57" s="164">
        <v>34.76</v>
      </c>
      <c r="C57" s="125">
        <v>0.33333299999999999</v>
      </c>
      <c r="D57" s="164">
        <f>C57*LZArzt</f>
        <v>34.76</v>
      </c>
      <c r="E57" s="122">
        <f t="shared" si="7"/>
        <v>0</v>
      </c>
      <c r="F57" s="164">
        <f>D57*1.06612</f>
        <v>37.06</v>
      </c>
      <c r="G57" s="176">
        <f>((F57-D57)*2)+D57</f>
        <v>39.36</v>
      </c>
      <c r="H57" s="176">
        <v>39.22</v>
      </c>
      <c r="I57" s="176">
        <f>$I$13*C57</f>
        <v>39.22</v>
      </c>
      <c r="J57" s="130" t="s">
        <v>153</v>
      </c>
      <c r="K57" s="282" t="s">
        <v>58</v>
      </c>
      <c r="L57" s="282"/>
      <c r="M57" s="282"/>
      <c r="N57" s="282"/>
      <c r="O57" s="282"/>
      <c r="P57" s="282"/>
      <c r="Q57" s="261"/>
      <c r="R57" s="5"/>
      <c r="S57" s="2"/>
      <c r="T57" s="2"/>
      <c r="U57" s="2"/>
      <c r="V57" s="2"/>
    </row>
    <row r="58" spans="1:22" s="15" customFormat="1" ht="30" customHeight="1" x14ac:dyDescent="0.25">
      <c r="A58" s="262" t="s">
        <v>59</v>
      </c>
      <c r="B58" s="208"/>
      <c r="C58" s="208"/>
      <c r="D58" s="208"/>
      <c r="E58" s="208"/>
      <c r="F58" s="208"/>
      <c r="G58" s="209"/>
      <c r="H58" s="209"/>
      <c r="I58" s="209"/>
      <c r="J58" s="208"/>
      <c r="K58" s="208"/>
      <c r="L58" s="208"/>
      <c r="M58" s="208"/>
      <c r="N58" s="208"/>
      <c r="O58" s="208"/>
      <c r="P58" s="208"/>
      <c r="Q58" s="263"/>
      <c r="R58" s="70"/>
      <c r="S58" s="14"/>
    </row>
    <row r="59" spans="1:22" ht="15.75" customHeight="1" x14ac:dyDescent="0.3">
      <c r="A59" s="58">
        <v>35210210</v>
      </c>
      <c r="B59" s="164">
        <v>15.54</v>
      </c>
      <c r="C59" s="125">
        <v>0.16666700000000001</v>
      </c>
      <c r="D59" s="164">
        <f t="shared" ref="D59:D89" si="13">C59*LZPsych</f>
        <v>15.52</v>
      </c>
      <c r="E59" s="122">
        <f>D59-B59</f>
        <v>-0.02</v>
      </c>
      <c r="F59" s="164">
        <f>D59*1.06283</f>
        <v>16.5</v>
      </c>
      <c r="G59" s="176">
        <f>((F59-D59)*2)+D59</f>
        <v>17.48</v>
      </c>
      <c r="H59" s="176">
        <v>17.46</v>
      </c>
      <c r="I59" s="176">
        <f>$I$62*C59</f>
        <v>17.46</v>
      </c>
      <c r="J59" s="130" t="s">
        <v>165</v>
      </c>
      <c r="K59" s="269" t="s">
        <v>14</v>
      </c>
      <c r="L59" s="269"/>
      <c r="M59" s="269"/>
      <c r="N59" s="269"/>
      <c r="O59" s="269"/>
      <c r="P59" s="269"/>
      <c r="Q59" s="270"/>
      <c r="R59" s="23"/>
      <c r="S59" s="2"/>
      <c r="T59" s="2"/>
      <c r="U59" s="2"/>
      <c r="V59" s="2"/>
    </row>
    <row r="60" spans="1:22" ht="15.75" customHeight="1" x14ac:dyDescent="0.3">
      <c r="A60" s="58">
        <v>35210211</v>
      </c>
      <c r="B60" s="164">
        <v>31.03</v>
      </c>
      <c r="C60" s="125">
        <v>0.33333299999999999</v>
      </c>
      <c r="D60" s="164">
        <f t="shared" si="13"/>
        <v>31.05</v>
      </c>
      <c r="E60" s="122">
        <f t="shared" ref="E60:E89" si="14">D60-B60</f>
        <v>0.02</v>
      </c>
      <c r="F60" s="164">
        <f t="shared" ref="F60:F89" si="15">D60*1.06283</f>
        <v>33</v>
      </c>
      <c r="G60" s="176">
        <f t="shared" ref="G60:G89" si="16">((F60-D60)*2)+D60</f>
        <v>34.950000000000003</v>
      </c>
      <c r="H60" s="176">
        <v>34.93</v>
      </c>
      <c r="I60" s="176">
        <f t="shared" ref="I60:I89" si="17">$I$62*C60</f>
        <v>34.93</v>
      </c>
      <c r="J60" s="130" t="s">
        <v>166</v>
      </c>
      <c r="K60" s="267" t="s">
        <v>60</v>
      </c>
      <c r="L60" s="267"/>
      <c r="M60" s="267"/>
      <c r="N60" s="267"/>
      <c r="O60" s="267"/>
      <c r="P60" s="275"/>
      <c r="Q60" s="258"/>
      <c r="R60" s="23"/>
      <c r="S60" s="2"/>
      <c r="T60" s="2"/>
      <c r="U60" s="2"/>
      <c r="V60" s="2"/>
    </row>
    <row r="61" spans="1:22" ht="15.75" customHeight="1" x14ac:dyDescent="0.3">
      <c r="A61" s="58">
        <v>35210212</v>
      </c>
      <c r="B61" s="164">
        <v>62.13</v>
      </c>
      <c r="C61" s="125">
        <v>0.66666700000000001</v>
      </c>
      <c r="D61" s="164">
        <f t="shared" si="13"/>
        <v>62.09</v>
      </c>
      <c r="E61" s="122">
        <f t="shared" si="14"/>
        <v>-0.04</v>
      </c>
      <c r="F61" s="164">
        <f t="shared" si="15"/>
        <v>65.989999999999995</v>
      </c>
      <c r="G61" s="176">
        <f t="shared" si="16"/>
        <v>69.89</v>
      </c>
      <c r="H61" s="176">
        <v>69.849999999999994</v>
      </c>
      <c r="I61" s="176">
        <f t="shared" si="17"/>
        <v>69.849999999999994</v>
      </c>
      <c r="J61" s="130" t="s">
        <v>167</v>
      </c>
      <c r="K61" s="267" t="s">
        <v>61</v>
      </c>
      <c r="L61" s="267"/>
      <c r="M61" s="267"/>
      <c r="N61" s="267"/>
      <c r="O61" s="267"/>
      <c r="P61" s="275"/>
      <c r="Q61" s="258"/>
      <c r="R61" s="23"/>
      <c r="S61" s="2"/>
      <c r="T61" s="2"/>
      <c r="U61" s="2"/>
      <c r="V61" s="2"/>
    </row>
    <row r="62" spans="1:22" ht="15.75" customHeight="1" x14ac:dyDescent="0.3">
      <c r="A62" s="21">
        <v>35210213</v>
      </c>
      <c r="B62" s="21">
        <v>93.14</v>
      </c>
      <c r="C62" s="127">
        <v>1</v>
      </c>
      <c r="D62" s="165">
        <f t="shared" si="13"/>
        <v>93.14</v>
      </c>
      <c r="E62" s="123">
        <f t="shared" si="14"/>
        <v>0</v>
      </c>
      <c r="F62" s="165">
        <f t="shared" si="15"/>
        <v>98.99</v>
      </c>
      <c r="G62" s="177">
        <f t="shared" si="16"/>
        <v>104.84</v>
      </c>
      <c r="H62" s="177">
        <v>104.78</v>
      </c>
      <c r="I62" s="177">
        <f>$F$62*1.0585</f>
        <v>104.78</v>
      </c>
      <c r="J62" s="131" t="s">
        <v>168</v>
      </c>
      <c r="K62" s="276" t="s">
        <v>62</v>
      </c>
      <c r="L62" s="276"/>
      <c r="M62" s="276"/>
      <c r="N62" s="276"/>
      <c r="O62" s="276"/>
      <c r="P62" s="277"/>
      <c r="Q62" s="278"/>
      <c r="R62" s="23"/>
      <c r="S62" s="2"/>
      <c r="T62" s="2"/>
      <c r="U62" s="2"/>
      <c r="V62" s="2"/>
    </row>
    <row r="63" spans="1:22" ht="15.75" customHeight="1" x14ac:dyDescent="0.3">
      <c r="A63" s="22">
        <v>35210214</v>
      </c>
      <c r="B63" s="164">
        <v>139.72</v>
      </c>
      <c r="C63" s="125">
        <v>1.5</v>
      </c>
      <c r="D63" s="164">
        <f t="shared" si="13"/>
        <v>139.71</v>
      </c>
      <c r="E63" s="122">
        <f t="shared" si="14"/>
        <v>-0.01</v>
      </c>
      <c r="F63" s="164">
        <f t="shared" si="15"/>
        <v>148.49</v>
      </c>
      <c r="G63" s="176">
        <f t="shared" si="16"/>
        <v>157.27000000000001</v>
      </c>
      <c r="H63" s="176">
        <v>157.16999999999999</v>
      </c>
      <c r="I63" s="176">
        <f t="shared" si="17"/>
        <v>157.16999999999999</v>
      </c>
      <c r="J63" s="130" t="s">
        <v>169</v>
      </c>
      <c r="K63" s="267" t="s">
        <v>63</v>
      </c>
      <c r="L63" s="267"/>
      <c r="M63" s="267"/>
      <c r="N63" s="267"/>
      <c r="O63" s="267"/>
      <c r="P63" s="275"/>
      <c r="Q63" s="258"/>
      <c r="R63" s="23"/>
      <c r="S63" s="2"/>
      <c r="T63" s="2"/>
      <c r="U63" s="2"/>
      <c r="V63" s="2"/>
    </row>
    <row r="64" spans="1:22" ht="15.75" customHeight="1" x14ac:dyDescent="0.3">
      <c r="A64" s="22">
        <v>35210215</v>
      </c>
      <c r="B64" s="164">
        <v>186.33</v>
      </c>
      <c r="C64" s="125">
        <v>2</v>
      </c>
      <c r="D64" s="164">
        <f t="shared" si="13"/>
        <v>186.28</v>
      </c>
      <c r="E64" s="122">
        <f t="shared" si="14"/>
        <v>-0.05</v>
      </c>
      <c r="F64" s="164">
        <f t="shared" si="15"/>
        <v>197.98</v>
      </c>
      <c r="G64" s="176">
        <f t="shared" si="16"/>
        <v>209.68</v>
      </c>
      <c r="H64" s="176">
        <v>209.56</v>
      </c>
      <c r="I64" s="176">
        <f t="shared" si="17"/>
        <v>209.56</v>
      </c>
      <c r="J64" s="130" t="s">
        <v>170</v>
      </c>
      <c r="K64" s="267" t="s">
        <v>64</v>
      </c>
      <c r="L64" s="267"/>
      <c r="M64" s="267"/>
      <c r="N64" s="267"/>
      <c r="O64" s="267"/>
      <c r="P64" s="275"/>
      <c r="Q64" s="258"/>
      <c r="R64" s="23"/>
      <c r="S64" s="2"/>
      <c r="T64" s="2"/>
      <c r="U64" s="2"/>
      <c r="V64" s="2"/>
    </row>
    <row r="65" spans="1:22" ht="15.75" customHeight="1" x14ac:dyDescent="0.3">
      <c r="A65" s="22">
        <v>35210216</v>
      </c>
      <c r="B65" s="164">
        <v>279.60000000000002</v>
      </c>
      <c r="C65" s="125">
        <v>3</v>
      </c>
      <c r="D65" s="164">
        <f t="shared" si="13"/>
        <v>279.42</v>
      </c>
      <c r="E65" s="122">
        <f t="shared" si="14"/>
        <v>-0.18</v>
      </c>
      <c r="F65" s="164">
        <f t="shared" si="15"/>
        <v>296.98</v>
      </c>
      <c r="G65" s="176">
        <f t="shared" si="16"/>
        <v>314.54000000000002</v>
      </c>
      <c r="H65" s="176">
        <v>314.33999999999997</v>
      </c>
      <c r="I65" s="176">
        <f t="shared" si="17"/>
        <v>314.33999999999997</v>
      </c>
      <c r="J65" s="130" t="s">
        <v>171</v>
      </c>
      <c r="K65" s="267" t="s">
        <v>65</v>
      </c>
      <c r="L65" s="267"/>
      <c r="M65" s="267"/>
      <c r="N65" s="267"/>
      <c r="O65" s="267"/>
      <c r="P65" s="275"/>
      <c r="Q65" s="258"/>
      <c r="R65" s="23"/>
      <c r="S65" s="2"/>
      <c r="T65" s="2"/>
      <c r="U65" s="2"/>
      <c r="V65" s="2"/>
    </row>
    <row r="66" spans="1:22" ht="15.75" customHeight="1" x14ac:dyDescent="0.3">
      <c r="A66" s="22">
        <v>35210230</v>
      </c>
      <c r="B66" s="164">
        <v>15.54</v>
      </c>
      <c r="C66" s="125">
        <v>0.16666700000000001</v>
      </c>
      <c r="D66" s="164">
        <f t="shared" si="13"/>
        <v>15.52</v>
      </c>
      <c r="E66" s="122">
        <f t="shared" si="14"/>
        <v>-0.02</v>
      </c>
      <c r="F66" s="164">
        <f t="shared" si="15"/>
        <v>16.5</v>
      </c>
      <c r="G66" s="176">
        <f t="shared" si="16"/>
        <v>17.48</v>
      </c>
      <c r="H66" s="176">
        <v>17.46</v>
      </c>
      <c r="I66" s="176">
        <f t="shared" si="17"/>
        <v>17.46</v>
      </c>
      <c r="J66" s="130" t="s">
        <v>165</v>
      </c>
      <c r="K66" s="267" t="s">
        <v>24</v>
      </c>
      <c r="L66" s="200"/>
      <c r="M66" s="200"/>
      <c r="N66" s="200"/>
      <c r="O66" s="200"/>
      <c r="P66" s="200"/>
      <c r="Q66" s="258"/>
      <c r="R66" s="23"/>
      <c r="S66" s="2"/>
      <c r="T66" s="2"/>
      <c r="U66" s="2"/>
      <c r="V66" s="2"/>
    </row>
    <row r="67" spans="1:22" ht="15.75" customHeight="1" x14ac:dyDescent="0.3">
      <c r="A67" s="22">
        <v>35210231</v>
      </c>
      <c r="B67" s="164">
        <v>31.03</v>
      </c>
      <c r="C67" s="125">
        <v>0.33333299999999999</v>
      </c>
      <c r="D67" s="164">
        <f t="shared" si="13"/>
        <v>31.05</v>
      </c>
      <c r="E67" s="122">
        <f t="shared" si="14"/>
        <v>0.02</v>
      </c>
      <c r="F67" s="164">
        <f t="shared" si="15"/>
        <v>33</v>
      </c>
      <c r="G67" s="176">
        <f t="shared" si="16"/>
        <v>34.950000000000003</v>
      </c>
      <c r="H67" s="176">
        <v>34.93</v>
      </c>
      <c r="I67" s="176">
        <f t="shared" si="17"/>
        <v>34.93</v>
      </c>
      <c r="J67" s="130" t="s">
        <v>166</v>
      </c>
      <c r="K67" s="267" t="s">
        <v>25</v>
      </c>
      <c r="L67" s="200"/>
      <c r="M67" s="200"/>
      <c r="N67" s="200"/>
      <c r="O67" s="200"/>
      <c r="P67" s="200"/>
      <c r="Q67" s="258"/>
      <c r="R67" s="23"/>
      <c r="S67" s="2"/>
      <c r="T67" s="2"/>
      <c r="U67" s="2"/>
      <c r="V67" s="2"/>
    </row>
    <row r="68" spans="1:22" ht="15.75" customHeight="1" x14ac:dyDescent="0.3">
      <c r="A68" s="22">
        <v>35210232</v>
      </c>
      <c r="B68" s="164">
        <v>62.13</v>
      </c>
      <c r="C68" s="125">
        <v>0.66666700000000001</v>
      </c>
      <c r="D68" s="164">
        <f t="shared" si="13"/>
        <v>62.09</v>
      </c>
      <c r="E68" s="122">
        <f t="shared" si="14"/>
        <v>-0.04</v>
      </c>
      <c r="F68" s="164">
        <f t="shared" si="15"/>
        <v>65.989999999999995</v>
      </c>
      <c r="G68" s="176">
        <f t="shared" si="16"/>
        <v>69.89</v>
      </c>
      <c r="H68" s="176">
        <v>69.849999999999994</v>
      </c>
      <c r="I68" s="176">
        <f t="shared" si="17"/>
        <v>69.849999999999994</v>
      </c>
      <c r="J68" s="130" t="s">
        <v>167</v>
      </c>
      <c r="K68" s="267" t="s">
        <v>26</v>
      </c>
      <c r="L68" s="200"/>
      <c r="M68" s="200"/>
      <c r="N68" s="200"/>
      <c r="O68" s="200"/>
      <c r="P68" s="200"/>
      <c r="Q68" s="258"/>
      <c r="R68" s="23"/>
      <c r="S68" s="2"/>
      <c r="T68" s="2"/>
      <c r="U68" s="2"/>
      <c r="V68" s="2"/>
    </row>
    <row r="69" spans="1:22" ht="15.75" customHeight="1" x14ac:dyDescent="0.3">
      <c r="A69" s="22">
        <v>35210233</v>
      </c>
      <c r="B69" s="164">
        <v>93.14</v>
      </c>
      <c r="C69" s="125">
        <v>1</v>
      </c>
      <c r="D69" s="164">
        <f t="shared" si="13"/>
        <v>93.14</v>
      </c>
      <c r="E69" s="122">
        <f t="shared" si="14"/>
        <v>0</v>
      </c>
      <c r="F69" s="164">
        <f t="shared" si="15"/>
        <v>98.99</v>
      </c>
      <c r="G69" s="176">
        <f t="shared" si="16"/>
        <v>104.84</v>
      </c>
      <c r="H69" s="176">
        <v>104.78</v>
      </c>
      <c r="I69" s="176">
        <f t="shared" si="17"/>
        <v>104.78</v>
      </c>
      <c r="J69" s="130" t="s">
        <v>172</v>
      </c>
      <c r="K69" s="267" t="s">
        <v>27</v>
      </c>
      <c r="L69" s="200"/>
      <c r="M69" s="200"/>
      <c r="N69" s="200"/>
      <c r="O69" s="200"/>
      <c r="P69" s="200"/>
      <c r="Q69" s="258"/>
      <c r="R69" s="23"/>
      <c r="S69" s="2"/>
      <c r="T69" s="2"/>
      <c r="U69" s="2"/>
      <c r="V69" s="2"/>
    </row>
    <row r="70" spans="1:22" ht="15.75" customHeight="1" x14ac:dyDescent="0.3">
      <c r="A70" s="22">
        <v>35210234</v>
      </c>
      <c r="B70" s="164">
        <v>139.72</v>
      </c>
      <c r="C70" s="125">
        <v>1.5</v>
      </c>
      <c r="D70" s="164">
        <f t="shared" si="13"/>
        <v>139.71</v>
      </c>
      <c r="E70" s="122">
        <f t="shared" si="14"/>
        <v>-0.01</v>
      </c>
      <c r="F70" s="164">
        <f t="shared" si="15"/>
        <v>148.49</v>
      </c>
      <c r="G70" s="176">
        <f t="shared" si="16"/>
        <v>157.27000000000001</v>
      </c>
      <c r="H70" s="176">
        <v>157.16999999999999</v>
      </c>
      <c r="I70" s="176">
        <f t="shared" si="17"/>
        <v>157.16999999999999</v>
      </c>
      <c r="J70" s="130" t="s">
        <v>169</v>
      </c>
      <c r="K70" s="267" t="s">
        <v>28</v>
      </c>
      <c r="L70" s="200"/>
      <c r="M70" s="200"/>
      <c r="N70" s="200"/>
      <c r="O70" s="200"/>
      <c r="P70" s="200"/>
      <c r="Q70" s="258"/>
      <c r="R70" s="23"/>
      <c r="S70" s="2"/>
      <c r="T70" s="2"/>
      <c r="U70" s="2"/>
      <c r="V70" s="2"/>
    </row>
    <row r="71" spans="1:22" ht="15.75" customHeight="1" x14ac:dyDescent="0.3">
      <c r="A71" s="22">
        <v>35210235</v>
      </c>
      <c r="B71" s="164">
        <v>186.33</v>
      </c>
      <c r="C71" s="125">
        <v>2</v>
      </c>
      <c r="D71" s="164">
        <f t="shared" si="13"/>
        <v>186.28</v>
      </c>
      <c r="E71" s="122">
        <f t="shared" si="14"/>
        <v>-0.05</v>
      </c>
      <c r="F71" s="164">
        <f t="shared" si="15"/>
        <v>197.98</v>
      </c>
      <c r="G71" s="176">
        <f t="shared" si="16"/>
        <v>209.68</v>
      </c>
      <c r="H71" s="176">
        <v>209.56</v>
      </c>
      <c r="I71" s="176">
        <f t="shared" si="17"/>
        <v>209.56</v>
      </c>
      <c r="J71" s="130" t="s">
        <v>170</v>
      </c>
      <c r="K71" s="267" t="s">
        <v>29</v>
      </c>
      <c r="L71" s="200"/>
      <c r="M71" s="200"/>
      <c r="N71" s="200"/>
      <c r="O71" s="200"/>
      <c r="P71" s="200"/>
      <c r="Q71" s="258"/>
      <c r="R71" s="23"/>
      <c r="S71" s="2"/>
      <c r="T71" s="2"/>
      <c r="U71" s="2"/>
      <c r="V71" s="2"/>
    </row>
    <row r="72" spans="1:22" ht="15.75" customHeight="1" x14ac:dyDescent="0.3">
      <c r="A72" s="22">
        <v>35210236</v>
      </c>
      <c r="B72" s="164">
        <v>279.60000000000002</v>
      </c>
      <c r="C72" s="125">
        <v>3</v>
      </c>
      <c r="D72" s="164">
        <f t="shared" si="13"/>
        <v>279.42</v>
      </c>
      <c r="E72" s="122">
        <f t="shared" si="14"/>
        <v>-0.18</v>
      </c>
      <c r="F72" s="164">
        <f t="shared" si="15"/>
        <v>296.98</v>
      </c>
      <c r="G72" s="176">
        <f t="shared" si="16"/>
        <v>314.54000000000002</v>
      </c>
      <c r="H72" s="176">
        <v>314.33999999999997</v>
      </c>
      <c r="I72" s="176">
        <f t="shared" si="17"/>
        <v>314.33999999999997</v>
      </c>
      <c r="J72" s="130" t="s">
        <v>171</v>
      </c>
      <c r="K72" s="267" t="s">
        <v>30</v>
      </c>
      <c r="L72" s="200"/>
      <c r="M72" s="200"/>
      <c r="N72" s="200"/>
      <c r="O72" s="200"/>
      <c r="P72" s="200"/>
      <c r="Q72" s="258"/>
      <c r="R72" s="23"/>
      <c r="S72" s="2"/>
      <c r="T72" s="2"/>
      <c r="U72" s="2"/>
      <c r="V72" s="2"/>
    </row>
    <row r="73" spans="1:22" ht="15.75" customHeight="1" x14ac:dyDescent="0.3">
      <c r="A73" s="58">
        <v>35210243</v>
      </c>
      <c r="B73" s="164">
        <v>26.6</v>
      </c>
      <c r="C73" s="125">
        <v>0.28571400000000002</v>
      </c>
      <c r="D73" s="164">
        <f t="shared" si="13"/>
        <v>26.61</v>
      </c>
      <c r="E73" s="122">
        <f t="shared" si="14"/>
        <v>0.01</v>
      </c>
      <c r="F73" s="164">
        <f t="shared" si="15"/>
        <v>28.28</v>
      </c>
      <c r="G73" s="176">
        <f t="shared" si="16"/>
        <v>29.95</v>
      </c>
      <c r="H73" s="176">
        <v>29.94</v>
      </c>
      <c r="I73" s="176">
        <f t="shared" si="17"/>
        <v>29.94</v>
      </c>
      <c r="J73" s="130" t="s">
        <v>173</v>
      </c>
      <c r="K73" s="267" t="s">
        <v>31</v>
      </c>
      <c r="L73" s="267"/>
      <c r="M73" s="267"/>
      <c r="N73" s="267"/>
      <c r="O73" s="267"/>
      <c r="P73" s="275"/>
      <c r="Q73" s="258"/>
      <c r="R73" s="23"/>
      <c r="S73" s="2"/>
      <c r="T73" s="2"/>
      <c r="U73" s="2"/>
      <c r="V73" s="2"/>
    </row>
    <row r="74" spans="1:22" ht="15.75" customHeight="1" x14ac:dyDescent="0.3">
      <c r="A74" s="58">
        <v>35210244</v>
      </c>
      <c r="B74" s="164">
        <v>39.950000000000003</v>
      </c>
      <c r="C74" s="125">
        <v>0.42857099999999998</v>
      </c>
      <c r="D74" s="164">
        <f t="shared" si="13"/>
        <v>39.92</v>
      </c>
      <c r="E74" s="122">
        <f t="shared" si="14"/>
        <v>-0.03</v>
      </c>
      <c r="F74" s="164">
        <f t="shared" si="15"/>
        <v>42.43</v>
      </c>
      <c r="G74" s="176">
        <f t="shared" si="16"/>
        <v>44.94</v>
      </c>
      <c r="H74" s="176">
        <v>44.91</v>
      </c>
      <c r="I74" s="176">
        <f t="shared" si="17"/>
        <v>44.91</v>
      </c>
      <c r="J74" s="130" t="s">
        <v>174</v>
      </c>
      <c r="K74" s="267" t="s">
        <v>32</v>
      </c>
      <c r="L74" s="267"/>
      <c r="M74" s="267"/>
      <c r="N74" s="267"/>
      <c r="O74" s="267"/>
      <c r="P74" s="275"/>
      <c r="Q74" s="258"/>
      <c r="R74" s="23"/>
      <c r="S74" s="2"/>
      <c r="T74" s="2"/>
      <c r="U74" s="2"/>
      <c r="V74" s="2"/>
    </row>
    <row r="75" spans="1:22" ht="15.75" customHeight="1" x14ac:dyDescent="0.3">
      <c r="A75" s="58">
        <v>35210245</v>
      </c>
      <c r="B75" s="164">
        <v>53.22</v>
      </c>
      <c r="C75" s="125">
        <v>0.57142899999999996</v>
      </c>
      <c r="D75" s="164">
        <f t="shared" si="13"/>
        <v>53.22</v>
      </c>
      <c r="E75" s="122">
        <f t="shared" si="14"/>
        <v>0</v>
      </c>
      <c r="F75" s="164">
        <f t="shared" si="15"/>
        <v>56.56</v>
      </c>
      <c r="G75" s="176">
        <f t="shared" si="16"/>
        <v>59.9</v>
      </c>
      <c r="H75" s="176">
        <v>59.87</v>
      </c>
      <c r="I75" s="176">
        <f t="shared" si="17"/>
        <v>59.87</v>
      </c>
      <c r="J75" s="130" t="s">
        <v>175</v>
      </c>
      <c r="K75" s="267" t="s">
        <v>33</v>
      </c>
      <c r="L75" s="267"/>
      <c r="M75" s="267"/>
      <c r="N75" s="267"/>
      <c r="O75" s="267"/>
      <c r="P75" s="275"/>
      <c r="Q75" s="258"/>
      <c r="R75" s="23"/>
      <c r="S75" s="2"/>
      <c r="T75" s="2"/>
      <c r="U75" s="2"/>
      <c r="V75" s="2"/>
    </row>
    <row r="76" spans="1:22" ht="15.75" customHeight="1" x14ac:dyDescent="0.3">
      <c r="A76" s="58">
        <v>35210223</v>
      </c>
      <c r="B76" s="164">
        <v>26.6</v>
      </c>
      <c r="C76" s="125">
        <v>0.28571400000000002</v>
      </c>
      <c r="D76" s="164">
        <f t="shared" si="13"/>
        <v>26.61</v>
      </c>
      <c r="E76" s="122">
        <f t="shared" si="14"/>
        <v>0.01</v>
      </c>
      <c r="F76" s="164">
        <f t="shared" si="15"/>
        <v>28.28</v>
      </c>
      <c r="G76" s="176">
        <f t="shared" si="16"/>
        <v>29.95</v>
      </c>
      <c r="H76" s="176">
        <v>29.94</v>
      </c>
      <c r="I76" s="176">
        <f t="shared" si="17"/>
        <v>29.94</v>
      </c>
      <c r="J76" s="130" t="s">
        <v>173</v>
      </c>
      <c r="K76" s="267" t="s">
        <v>21</v>
      </c>
      <c r="L76" s="267"/>
      <c r="M76" s="267"/>
      <c r="N76" s="267"/>
      <c r="O76" s="267"/>
      <c r="P76" s="275"/>
      <c r="Q76" s="258"/>
      <c r="R76" s="23"/>
      <c r="S76" s="2"/>
      <c r="T76" s="2"/>
      <c r="U76" s="2"/>
      <c r="V76" s="2"/>
    </row>
    <row r="77" spans="1:22" ht="15.75" customHeight="1" x14ac:dyDescent="0.3">
      <c r="A77" s="58">
        <v>35210224</v>
      </c>
      <c r="B77" s="164">
        <v>39.950000000000003</v>
      </c>
      <c r="C77" s="125">
        <v>0.42857099999999998</v>
      </c>
      <c r="D77" s="164">
        <f t="shared" si="13"/>
        <v>39.92</v>
      </c>
      <c r="E77" s="122">
        <f t="shared" si="14"/>
        <v>-0.03</v>
      </c>
      <c r="F77" s="164">
        <f t="shared" si="15"/>
        <v>42.43</v>
      </c>
      <c r="G77" s="176">
        <f t="shared" si="16"/>
        <v>44.94</v>
      </c>
      <c r="H77" s="176">
        <v>44.91</v>
      </c>
      <c r="I77" s="176">
        <f t="shared" si="17"/>
        <v>44.91</v>
      </c>
      <c r="J77" s="130" t="s">
        <v>174</v>
      </c>
      <c r="K77" s="267" t="s">
        <v>22</v>
      </c>
      <c r="L77" s="267"/>
      <c r="M77" s="267"/>
      <c r="N77" s="267"/>
      <c r="O77" s="267"/>
      <c r="P77" s="275"/>
      <c r="Q77" s="258"/>
      <c r="R77" s="23"/>
      <c r="S77" s="2"/>
      <c r="T77" s="2"/>
      <c r="U77" s="2"/>
      <c r="V77" s="2"/>
    </row>
    <row r="78" spans="1:22" ht="15.75" customHeight="1" x14ac:dyDescent="0.3">
      <c r="A78" s="58">
        <v>35210225</v>
      </c>
      <c r="B78" s="164">
        <v>53.22</v>
      </c>
      <c r="C78" s="125">
        <v>0.57142899999999996</v>
      </c>
      <c r="D78" s="164">
        <f t="shared" si="13"/>
        <v>53.22</v>
      </c>
      <c r="E78" s="122">
        <f t="shared" si="14"/>
        <v>0</v>
      </c>
      <c r="F78" s="164">
        <f t="shared" si="15"/>
        <v>56.56</v>
      </c>
      <c r="G78" s="176">
        <f t="shared" si="16"/>
        <v>59.9</v>
      </c>
      <c r="H78" s="176">
        <v>59.87</v>
      </c>
      <c r="I78" s="176">
        <f t="shared" si="17"/>
        <v>59.87</v>
      </c>
      <c r="J78" s="130" t="s">
        <v>175</v>
      </c>
      <c r="K78" s="267" t="s">
        <v>66</v>
      </c>
      <c r="L78" s="267"/>
      <c r="M78" s="267"/>
      <c r="N78" s="267"/>
      <c r="O78" s="267"/>
      <c r="P78" s="275"/>
      <c r="Q78" s="258"/>
      <c r="R78" s="23"/>
      <c r="S78" s="2"/>
      <c r="T78" s="2"/>
      <c r="U78" s="2"/>
      <c r="V78" s="2"/>
    </row>
    <row r="79" spans="1:22" ht="15.75" customHeight="1" x14ac:dyDescent="0.3">
      <c r="A79" s="58">
        <v>35210253</v>
      </c>
      <c r="B79" s="164">
        <v>13.32</v>
      </c>
      <c r="C79" s="125">
        <v>0.14285700000000001</v>
      </c>
      <c r="D79" s="164">
        <f t="shared" si="13"/>
        <v>13.31</v>
      </c>
      <c r="E79" s="122">
        <f t="shared" si="14"/>
        <v>-0.01</v>
      </c>
      <c r="F79" s="164">
        <f t="shared" si="15"/>
        <v>14.15</v>
      </c>
      <c r="G79" s="176">
        <f t="shared" si="16"/>
        <v>14.99</v>
      </c>
      <c r="H79" s="176">
        <v>14.97</v>
      </c>
      <c r="I79" s="176">
        <f t="shared" si="17"/>
        <v>14.97</v>
      </c>
      <c r="J79" s="130" t="s">
        <v>176</v>
      </c>
      <c r="K79" s="267" t="s">
        <v>34</v>
      </c>
      <c r="L79" s="267"/>
      <c r="M79" s="267"/>
      <c r="N79" s="267"/>
      <c r="O79" s="267"/>
      <c r="P79" s="275"/>
      <c r="Q79" s="258"/>
      <c r="R79" s="23"/>
      <c r="S79" s="2"/>
      <c r="T79" s="2"/>
      <c r="U79" s="2"/>
      <c r="V79" s="2"/>
    </row>
    <row r="80" spans="1:22" ht="15.75" customHeight="1" x14ac:dyDescent="0.3">
      <c r="A80" s="58">
        <v>35210254</v>
      </c>
      <c r="B80" s="164">
        <v>20.010000000000002</v>
      </c>
      <c r="C80" s="125">
        <v>0.214286</v>
      </c>
      <c r="D80" s="164">
        <f t="shared" si="13"/>
        <v>19.96</v>
      </c>
      <c r="E80" s="122">
        <f t="shared" si="14"/>
        <v>-0.05</v>
      </c>
      <c r="F80" s="164">
        <f t="shared" si="15"/>
        <v>21.21</v>
      </c>
      <c r="G80" s="176">
        <f t="shared" si="16"/>
        <v>22.46</v>
      </c>
      <c r="H80" s="176">
        <v>22.45</v>
      </c>
      <c r="I80" s="176">
        <f t="shared" si="17"/>
        <v>22.45</v>
      </c>
      <c r="J80" s="130" t="s">
        <v>177</v>
      </c>
      <c r="K80" s="267" t="s">
        <v>35</v>
      </c>
      <c r="L80" s="267"/>
      <c r="M80" s="267"/>
      <c r="N80" s="267"/>
      <c r="O80" s="267"/>
      <c r="P80" s="275"/>
      <c r="Q80" s="258"/>
      <c r="R80" s="23"/>
      <c r="S80" s="2"/>
      <c r="T80" s="2"/>
      <c r="U80" s="2"/>
      <c r="V80" s="2"/>
    </row>
    <row r="81" spans="1:22" ht="15.75" customHeight="1" x14ac:dyDescent="0.3">
      <c r="A81" s="58">
        <v>35210255</v>
      </c>
      <c r="B81" s="164">
        <v>26.6</v>
      </c>
      <c r="C81" s="125">
        <v>0.28571400000000002</v>
      </c>
      <c r="D81" s="164">
        <f t="shared" si="13"/>
        <v>26.61</v>
      </c>
      <c r="E81" s="122">
        <f t="shared" si="14"/>
        <v>0.01</v>
      </c>
      <c r="F81" s="164">
        <f t="shared" si="15"/>
        <v>28.28</v>
      </c>
      <c r="G81" s="176">
        <f t="shared" si="16"/>
        <v>29.95</v>
      </c>
      <c r="H81" s="176">
        <v>29.94</v>
      </c>
      <c r="I81" s="176">
        <f t="shared" si="17"/>
        <v>29.94</v>
      </c>
      <c r="J81" s="130" t="s">
        <v>173</v>
      </c>
      <c r="K81" s="267" t="s">
        <v>517</v>
      </c>
      <c r="L81" s="267"/>
      <c r="M81" s="267"/>
      <c r="N81" s="267"/>
      <c r="O81" s="267"/>
      <c r="P81" s="275"/>
      <c r="Q81" s="258"/>
      <c r="R81" s="23"/>
      <c r="S81" s="2"/>
      <c r="T81" s="2"/>
      <c r="U81" s="2"/>
      <c r="V81" s="2"/>
    </row>
    <row r="82" spans="1:22" ht="15.75" customHeight="1" x14ac:dyDescent="0.3">
      <c r="A82" s="58">
        <v>35210260</v>
      </c>
      <c r="B82" s="164">
        <v>15.54</v>
      </c>
      <c r="C82" s="125">
        <v>0.16666700000000001</v>
      </c>
      <c r="D82" s="164">
        <f t="shared" si="13"/>
        <v>15.52</v>
      </c>
      <c r="E82" s="122">
        <f t="shared" si="14"/>
        <v>-0.02</v>
      </c>
      <c r="F82" s="164">
        <f t="shared" si="15"/>
        <v>16.5</v>
      </c>
      <c r="G82" s="176">
        <f t="shared" si="16"/>
        <v>17.48</v>
      </c>
      <c r="H82" s="176">
        <v>17.46</v>
      </c>
      <c r="I82" s="176">
        <f t="shared" si="17"/>
        <v>17.46</v>
      </c>
      <c r="J82" s="130" t="s">
        <v>165</v>
      </c>
      <c r="K82" s="267" t="s">
        <v>36</v>
      </c>
      <c r="L82" s="267"/>
      <c r="M82" s="267"/>
      <c r="N82" s="267"/>
      <c r="O82" s="267"/>
      <c r="P82" s="275"/>
      <c r="Q82" s="258"/>
      <c r="R82" s="23"/>
      <c r="S82" s="2"/>
      <c r="T82" s="2"/>
      <c r="U82" s="2"/>
      <c r="V82" s="2"/>
    </row>
    <row r="83" spans="1:22" ht="15.75" customHeight="1" x14ac:dyDescent="0.3">
      <c r="A83" s="58">
        <v>35210261</v>
      </c>
      <c r="B83" s="164">
        <v>31.03</v>
      </c>
      <c r="C83" s="125">
        <v>0.33333299999999999</v>
      </c>
      <c r="D83" s="164">
        <f t="shared" si="13"/>
        <v>31.05</v>
      </c>
      <c r="E83" s="122">
        <f t="shared" si="14"/>
        <v>0.02</v>
      </c>
      <c r="F83" s="164">
        <f t="shared" si="15"/>
        <v>33</v>
      </c>
      <c r="G83" s="176">
        <f t="shared" si="16"/>
        <v>34.950000000000003</v>
      </c>
      <c r="H83" s="176">
        <v>34.93</v>
      </c>
      <c r="I83" s="176">
        <f t="shared" si="17"/>
        <v>34.93</v>
      </c>
      <c r="J83" s="130" t="s">
        <v>166</v>
      </c>
      <c r="K83" s="267" t="s">
        <v>37</v>
      </c>
      <c r="L83" s="267"/>
      <c r="M83" s="267"/>
      <c r="N83" s="267"/>
      <c r="O83" s="267"/>
      <c r="P83" s="275"/>
      <c r="Q83" s="258"/>
      <c r="R83" s="23"/>
      <c r="S83" s="2"/>
      <c r="T83" s="2"/>
      <c r="U83" s="2"/>
      <c r="V83" s="2"/>
    </row>
    <row r="84" spans="1:22" ht="15.75" customHeight="1" x14ac:dyDescent="0.3">
      <c r="A84" s="58">
        <v>35210262</v>
      </c>
      <c r="B84" s="164">
        <v>62.13</v>
      </c>
      <c r="C84" s="125">
        <v>0.66666700000000001</v>
      </c>
      <c r="D84" s="164">
        <f t="shared" si="13"/>
        <v>62.09</v>
      </c>
      <c r="E84" s="122">
        <f t="shared" si="14"/>
        <v>-0.04</v>
      </c>
      <c r="F84" s="164">
        <f t="shared" si="15"/>
        <v>65.989999999999995</v>
      </c>
      <c r="G84" s="176">
        <f t="shared" si="16"/>
        <v>69.89</v>
      </c>
      <c r="H84" s="176">
        <v>69.849999999999994</v>
      </c>
      <c r="I84" s="176">
        <f t="shared" si="17"/>
        <v>69.849999999999994</v>
      </c>
      <c r="J84" s="130" t="s">
        <v>167</v>
      </c>
      <c r="K84" s="267" t="s">
        <v>38</v>
      </c>
      <c r="L84" s="267"/>
      <c r="M84" s="267"/>
      <c r="N84" s="267"/>
      <c r="O84" s="267"/>
      <c r="P84" s="275"/>
      <c r="Q84" s="258"/>
      <c r="R84" s="23"/>
      <c r="S84" s="2"/>
      <c r="T84" s="2"/>
      <c r="U84" s="2"/>
      <c r="V84" s="2"/>
    </row>
    <row r="85" spans="1:22" ht="15.75" customHeight="1" x14ac:dyDescent="0.3">
      <c r="A85" s="58">
        <v>35210263</v>
      </c>
      <c r="B85" s="164">
        <v>93.14</v>
      </c>
      <c r="C85" s="125">
        <v>1</v>
      </c>
      <c r="D85" s="164">
        <f t="shared" si="13"/>
        <v>93.14</v>
      </c>
      <c r="E85" s="122">
        <f t="shared" si="14"/>
        <v>0</v>
      </c>
      <c r="F85" s="164">
        <f t="shared" si="15"/>
        <v>98.99</v>
      </c>
      <c r="G85" s="176">
        <f t="shared" si="16"/>
        <v>104.84</v>
      </c>
      <c r="H85" s="176">
        <v>104.78</v>
      </c>
      <c r="I85" s="176">
        <f t="shared" si="17"/>
        <v>104.78</v>
      </c>
      <c r="J85" s="130" t="s">
        <v>172</v>
      </c>
      <c r="K85" s="267" t="s">
        <v>39</v>
      </c>
      <c r="L85" s="267"/>
      <c r="M85" s="267"/>
      <c r="N85" s="267"/>
      <c r="O85" s="267"/>
      <c r="P85" s="275"/>
      <c r="Q85" s="258"/>
      <c r="R85" s="23"/>
      <c r="S85" s="2"/>
      <c r="T85" s="2"/>
      <c r="U85" s="2"/>
      <c r="V85" s="2"/>
    </row>
    <row r="86" spans="1:22" ht="15.75" customHeight="1" x14ac:dyDescent="0.3">
      <c r="A86" s="58">
        <v>35210264</v>
      </c>
      <c r="B86" s="164">
        <v>139.72</v>
      </c>
      <c r="C86" s="125">
        <v>1.5</v>
      </c>
      <c r="D86" s="164">
        <f t="shared" si="13"/>
        <v>139.71</v>
      </c>
      <c r="E86" s="122">
        <f t="shared" si="14"/>
        <v>-0.01</v>
      </c>
      <c r="F86" s="164">
        <f t="shared" si="15"/>
        <v>148.49</v>
      </c>
      <c r="G86" s="176">
        <f t="shared" si="16"/>
        <v>157.27000000000001</v>
      </c>
      <c r="H86" s="176">
        <v>157.16999999999999</v>
      </c>
      <c r="I86" s="176">
        <f t="shared" si="17"/>
        <v>157.16999999999999</v>
      </c>
      <c r="J86" s="130" t="s">
        <v>169</v>
      </c>
      <c r="K86" s="267" t="s">
        <v>40</v>
      </c>
      <c r="L86" s="267"/>
      <c r="M86" s="267"/>
      <c r="N86" s="267"/>
      <c r="O86" s="267"/>
      <c r="P86" s="275"/>
      <c r="Q86" s="258"/>
      <c r="R86" s="23"/>
      <c r="S86" s="2"/>
      <c r="T86" s="2"/>
      <c r="U86" s="2"/>
      <c r="V86" s="2"/>
    </row>
    <row r="87" spans="1:22" ht="15.75" customHeight="1" x14ac:dyDescent="0.3">
      <c r="A87" s="58">
        <v>35210265</v>
      </c>
      <c r="B87" s="164">
        <v>186.33</v>
      </c>
      <c r="C87" s="125">
        <v>2</v>
      </c>
      <c r="D87" s="164">
        <f t="shared" si="13"/>
        <v>186.28</v>
      </c>
      <c r="E87" s="122">
        <f t="shared" si="14"/>
        <v>-0.05</v>
      </c>
      <c r="F87" s="164">
        <f t="shared" si="15"/>
        <v>197.98</v>
      </c>
      <c r="G87" s="176">
        <f t="shared" si="16"/>
        <v>209.68</v>
      </c>
      <c r="H87" s="176">
        <v>209.56</v>
      </c>
      <c r="I87" s="176">
        <f t="shared" si="17"/>
        <v>209.56</v>
      </c>
      <c r="J87" s="130" t="s">
        <v>170</v>
      </c>
      <c r="K87" s="267" t="s">
        <v>41</v>
      </c>
      <c r="L87" s="267"/>
      <c r="M87" s="267"/>
      <c r="N87" s="267"/>
      <c r="O87" s="267"/>
      <c r="P87" s="275"/>
      <c r="Q87" s="258"/>
      <c r="R87" s="23"/>
      <c r="S87" s="2"/>
      <c r="T87" s="2"/>
      <c r="U87" s="2"/>
      <c r="V87" s="2"/>
    </row>
    <row r="88" spans="1:22" ht="15.75" customHeight="1" x14ac:dyDescent="0.3">
      <c r="A88" s="58">
        <v>35210266</v>
      </c>
      <c r="B88" s="164">
        <v>279.60000000000002</v>
      </c>
      <c r="C88" s="125">
        <v>3</v>
      </c>
      <c r="D88" s="164">
        <f t="shared" si="13"/>
        <v>279.42</v>
      </c>
      <c r="E88" s="122">
        <f t="shared" si="14"/>
        <v>-0.18</v>
      </c>
      <c r="F88" s="164">
        <f t="shared" si="15"/>
        <v>296.98</v>
      </c>
      <c r="G88" s="176">
        <f t="shared" si="16"/>
        <v>314.54000000000002</v>
      </c>
      <c r="H88" s="176">
        <v>314.33999999999997</v>
      </c>
      <c r="I88" s="176">
        <f t="shared" si="17"/>
        <v>314.33999999999997</v>
      </c>
      <c r="J88" s="130" t="s">
        <v>171</v>
      </c>
      <c r="K88" s="267" t="s">
        <v>42</v>
      </c>
      <c r="L88" s="267"/>
      <c r="M88" s="267"/>
      <c r="N88" s="267"/>
      <c r="O88" s="267"/>
      <c r="P88" s="275"/>
      <c r="Q88" s="258"/>
      <c r="R88" s="23"/>
      <c r="S88" s="2"/>
      <c r="T88" s="2"/>
      <c r="U88" s="2"/>
      <c r="V88" s="2"/>
    </row>
    <row r="89" spans="1:22" ht="30.75" customHeight="1" x14ac:dyDescent="0.3">
      <c r="A89" s="26">
        <v>35210201</v>
      </c>
      <c r="B89" s="164">
        <v>31.03</v>
      </c>
      <c r="C89" s="125">
        <v>0.33333299999999999</v>
      </c>
      <c r="D89" s="164">
        <f t="shared" si="13"/>
        <v>31.05</v>
      </c>
      <c r="E89" s="122">
        <f t="shared" si="14"/>
        <v>0.02</v>
      </c>
      <c r="F89" s="164">
        <f t="shared" si="15"/>
        <v>33</v>
      </c>
      <c r="G89" s="176">
        <f t="shared" si="16"/>
        <v>34.950000000000003</v>
      </c>
      <c r="H89" s="176">
        <v>34.93</v>
      </c>
      <c r="I89" s="176">
        <f t="shared" si="17"/>
        <v>34.93</v>
      </c>
      <c r="J89" s="130" t="s">
        <v>166</v>
      </c>
      <c r="K89" s="271" t="s">
        <v>58</v>
      </c>
      <c r="L89" s="271"/>
      <c r="M89" s="271"/>
      <c r="N89" s="271"/>
      <c r="O89" s="271"/>
      <c r="P89" s="271"/>
      <c r="Q89" s="272"/>
      <c r="R89" s="23"/>
      <c r="S89" s="2"/>
      <c r="T89" s="2"/>
      <c r="U89" s="2"/>
      <c r="V89" s="2"/>
    </row>
    <row r="90" spans="1:22" s="15" customFormat="1" ht="29.25" customHeight="1" x14ac:dyDescent="0.25">
      <c r="A90" s="262" t="s">
        <v>67</v>
      </c>
      <c r="B90" s="208"/>
      <c r="C90" s="208"/>
      <c r="D90" s="208"/>
      <c r="E90" s="208"/>
      <c r="F90" s="208"/>
      <c r="G90" s="209"/>
      <c r="H90" s="209"/>
      <c r="I90" s="209"/>
      <c r="J90" s="208"/>
      <c r="K90" s="208"/>
      <c r="L90" s="208"/>
      <c r="M90" s="208"/>
      <c r="N90" s="208"/>
      <c r="O90" s="208"/>
      <c r="P90" s="208"/>
      <c r="Q90" s="263"/>
      <c r="R90" s="70"/>
    </row>
    <row r="91" spans="1:22" ht="15.75" customHeight="1" x14ac:dyDescent="0.3">
      <c r="A91" s="27">
        <v>35210310</v>
      </c>
      <c r="B91" s="164">
        <v>10.039999999999999</v>
      </c>
      <c r="C91" s="125">
        <v>0.16666700000000001</v>
      </c>
      <c r="D91" s="164">
        <f t="shared" ref="D91:D123" si="18">C91*LZPflege</f>
        <v>10.039999999999999</v>
      </c>
      <c r="E91" s="122">
        <f>D91-B91</f>
        <v>0</v>
      </c>
      <c r="F91" s="164">
        <f>D91*1.06297</f>
        <v>10.67</v>
      </c>
      <c r="G91" s="176">
        <f>((F91-D91)*2)+D91</f>
        <v>11.3</v>
      </c>
      <c r="H91" s="176">
        <v>11.3</v>
      </c>
      <c r="I91" s="176">
        <f>$I$94*C91</f>
        <v>11.3</v>
      </c>
      <c r="J91" s="130" t="s">
        <v>178</v>
      </c>
      <c r="K91" s="269" t="s">
        <v>68</v>
      </c>
      <c r="L91" s="269"/>
      <c r="M91" s="269"/>
      <c r="N91" s="269"/>
      <c r="O91" s="269"/>
      <c r="P91" s="269"/>
      <c r="Q91" s="270"/>
      <c r="R91" s="23"/>
      <c r="S91" s="2"/>
      <c r="T91" s="2"/>
      <c r="U91" s="2"/>
      <c r="V91" s="2"/>
    </row>
    <row r="92" spans="1:22" ht="15.75" customHeight="1" x14ac:dyDescent="0.3">
      <c r="A92" s="58">
        <v>35210311</v>
      </c>
      <c r="B92" s="164">
        <v>20.100000000000001</v>
      </c>
      <c r="C92" s="125">
        <v>0.33333299999999999</v>
      </c>
      <c r="D92" s="164">
        <f t="shared" si="18"/>
        <v>20.09</v>
      </c>
      <c r="E92" s="122">
        <f t="shared" ref="E92:E123" si="19">D92-B92</f>
        <v>-0.01</v>
      </c>
      <c r="F92" s="164">
        <f t="shared" ref="F92:F123" si="20">D92*1.06297</f>
        <v>21.36</v>
      </c>
      <c r="G92" s="176">
        <f t="shared" ref="G92:G123" si="21">((F92-D92)*2)+D92</f>
        <v>22.63</v>
      </c>
      <c r="H92" s="176">
        <v>22.6</v>
      </c>
      <c r="I92" s="176">
        <f t="shared" ref="I92:I123" si="22">$I$94*C92</f>
        <v>22.6</v>
      </c>
      <c r="J92" s="130" t="s">
        <v>179</v>
      </c>
      <c r="K92" s="267" t="s">
        <v>69</v>
      </c>
      <c r="L92" s="267"/>
      <c r="M92" s="267"/>
      <c r="N92" s="267"/>
      <c r="O92" s="267"/>
      <c r="P92" s="275"/>
      <c r="Q92" s="258"/>
      <c r="R92" s="23"/>
      <c r="S92" s="2"/>
      <c r="T92" s="2"/>
      <c r="U92" s="2"/>
      <c r="V92" s="2"/>
    </row>
    <row r="93" spans="1:22" ht="15.75" customHeight="1" x14ac:dyDescent="0.3">
      <c r="A93" s="58">
        <v>35210312</v>
      </c>
      <c r="B93" s="164">
        <v>40.15</v>
      </c>
      <c r="C93" s="125">
        <v>0.66666700000000001</v>
      </c>
      <c r="D93" s="164">
        <f t="shared" si="18"/>
        <v>40.17</v>
      </c>
      <c r="E93" s="122">
        <f t="shared" si="19"/>
        <v>0.02</v>
      </c>
      <c r="F93" s="164">
        <f t="shared" si="20"/>
        <v>42.7</v>
      </c>
      <c r="G93" s="176">
        <f t="shared" si="21"/>
        <v>45.23</v>
      </c>
      <c r="H93" s="176">
        <v>45.2</v>
      </c>
      <c r="I93" s="176">
        <f t="shared" si="22"/>
        <v>45.2</v>
      </c>
      <c r="J93" s="130" t="s">
        <v>180</v>
      </c>
      <c r="K93" s="267" t="s">
        <v>70</v>
      </c>
      <c r="L93" s="267"/>
      <c r="M93" s="267"/>
      <c r="N93" s="267"/>
      <c r="O93" s="267"/>
      <c r="P93" s="275"/>
      <c r="Q93" s="258"/>
      <c r="R93" s="23"/>
      <c r="S93" s="2"/>
      <c r="T93" s="2"/>
      <c r="U93" s="2"/>
      <c r="V93" s="2"/>
    </row>
    <row r="94" spans="1:22" ht="15.75" customHeight="1" x14ac:dyDescent="0.3">
      <c r="A94" s="21">
        <v>35210313</v>
      </c>
      <c r="B94" s="165">
        <v>60.26</v>
      </c>
      <c r="C94" s="127">
        <v>1</v>
      </c>
      <c r="D94" s="165">
        <f t="shared" si="18"/>
        <v>60.26</v>
      </c>
      <c r="E94" s="123">
        <f t="shared" si="19"/>
        <v>0</v>
      </c>
      <c r="F94" s="165">
        <f t="shared" si="20"/>
        <v>64.05</v>
      </c>
      <c r="G94" s="177">
        <f t="shared" si="21"/>
        <v>67.84</v>
      </c>
      <c r="H94" s="177">
        <v>67.8</v>
      </c>
      <c r="I94" s="177">
        <f>+F94*1.0585</f>
        <v>67.8</v>
      </c>
      <c r="J94" s="131" t="s">
        <v>181</v>
      </c>
      <c r="K94" s="276" t="s">
        <v>71</v>
      </c>
      <c r="L94" s="276"/>
      <c r="M94" s="276"/>
      <c r="N94" s="276"/>
      <c r="O94" s="276"/>
      <c r="P94" s="277"/>
      <c r="Q94" s="278"/>
      <c r="R94" s="23"/>
      <c r="S94" s="2"/>
      <c r="T94" s="2"/>
      <c r="U94" s="2"/>
      <c r="V94" s="2"/>
    </row>
    <row r="95" spans="1:22" ht="15.75" customHeight="1" x14ac:dyDescent="0.3">
      <c r="A95" s="58">
        <v>35210314</v>
      </c>
      <c r="B95" s="164">
        <v>90.36</v>
      </c>
      <c r="C95" s="125">
        <v>1.5</v>
      </c>
      <c r="D95" s="164">
        <f t="shared" si="18"/>
        <v>90.39</v>
      </c>
      <c r="E95" s="122">
        <f t="shared" si="19"/>
        <v>0.03</v>
      </c>
      <c r="F95" s="164">
        <f t="shared" si="20"/>
        <v>96.08</v>
      </c>
      <c r="G95" s="176">
        <f t="shared" si="21"/>
        <v>101.77</v>
      </c>
      <c r="H95" s="176">
        <v>101.7</v>
      </c>
      <c r="I95" s="176">
        <f t="shared" si="22"/>
        <v>101.7</v>
      </c>
      <c r="J95" s="130" t="s">
        <v>182</v>
      </c>
      <c r="K95" s="267" t="s">
        <v>72</v>
      </c>
      <c r="L95" s="267"/>
      <c r="M95" s="267"/>
      <c r="N95" s="267"/>
      <c r="O95" s="267"/>
      <c r="P95" s="275"/>
      <c r="Q95" s="258"/>
      <c r="R95" s="23"/>
      <c r="S95" s="2"/>
      <c r="T95" s="2"/>
      <c r="U95" s="2"/>
      <c r="V95" s="2"/>
    </row>
    <row r="96" spans="1:22" ht="15.75" customHeight="1" x14ac:dyDescent="0.3">
      <c r="A96" s="58">
        <v>35210315</v>
      </c>
      <c r="B96" s="164">
        <v>120.46</v>
      </c>
      <c r="C96" s="125">
        <v>2</v>
      </c>
      <c r="D96" s="164">
        <f t="shared" si="18"/>
        <v>120.52</v>
      </c>
      <c r="E96" s="122">
        <f t="shared" si="19"/>
        <v>0.06</v>
      </c>
      <c r="F96" s="164">
        <f t="shared" si="20"/>
        <v>128.11000000000001</v>
      </c>
      <c r="G96" s="176">
        <f t="shared" si="21"/>
        <v>135.69999999999999</v>
      </c>
      <c r="H96" s="176">
        <v>135.6</v>
      </c>
      <c r="I96" s="176">
        <f t="shared" si="22"/>
        <v>135.6</v>
      </c>
      <c r="J96" s="130" t="s">
        <v>183</v>
      </c>
      <c r="K96" s="267" t="s">
        <v>73</v>
      </c>
      <c r="L96" s="267"/>
      <c r="M96" s="267"/>
      <c r="N96" s="267"/>
      <c r="O96" s="267"/>
      <c r="P96" s="275"/>
      <c r="Q96" s="258"/>
      <c r="R96" s="23"/>
      <c r="S96" s="2"/>
      <c r="T96" s="2"/>
      <c r="U96" s="2"/>
      <c r="V96" s="2"/>
    </row>
    <row r="97" spans="1:22" ht="15.75" customHeight="1" x14ac:dyDescent="0.3">
      <c r="A97" s="22">
        <v>35210316</v>
      </c>
      <c r="B97" s="164">
        <v>180.74</v>
      </c>
      <c r="C97" s="125">
        <v>3</v>
      </c>
      <c r="D97" s="164">
        <f t="shared" si="18"/>
        <v>180.78</v>
      </c>
      <c r="E97" s="122">
        <f t="shared" si="19"/>
        <v>0.04</v>
      </c>
      <c r="F97" s="164">
        <f t="shared" si="20"/>
        <v>192.16</v>
      </c>
      <c r="G97" s="176">
        <f t="shared" si="21"/>
        <v>203.54</v>
      </c>
      <c r="H97" s="176">
        <v>203.4</v>
      </c>
      <c r="I97" s="176">
        <f t="shared" si="22"/>
        <v>203.4</v>
      </c>
      <c r="J97" s="130" t="s">
        <v>184</v>
      </c>
      <c r="K97" s="267" t="s">
        <v>74</v>
      </c>
      <c r="L97" s="267"/>
      <c r="M97" s="267"/>
      <c r="N97" s="267"/>
      <c r="O97" s="267"/>
      <c r="P97" s="275"/>
      <c r="Q97" s="258"/>
      <c r="R97" s="23"/>
      <c r="S97" s="2"/>
      <c r="T97" s="2"/>
      <c r="U97" s="2"/>
      <c r="V97" s="2"/>
    </row>
    <row r="98" spans="1:22" ht="15.75" customHeight="1" x14ac:dyDescent="0.3">
      <c r="A98" s="22">
        <v>35210317</v>
      </c>
      <c r="B98" s="164">
        <v>240.96</v>
      </c>
      <c r="C98" s="125">
        <v>4</v>
      </c>
      <c r="D98" s="164">
        <f t="shared" si="18"/>
        <v>241.04</v>
      </c>
      <c r="E98" s="122">
        <f t="shared" si="19"/>
        <v>0.08</v>
      </c>
      <c r="F98" s="164">
        <f t="shared" si="20"/>
        <v>256.22000000000003</v>
      </c>
      <c r="G98" s="176">
        <f t="shared" si="21"/>
        <v>271.39999999999998</v>
      </c>
      <c r="H98" s="176">
        <v>271.2</v>
      </c>
      <c r="I98" s="176">
        <f t="shared" si="22"/>
        <v>271.2</v>
      </c>
      <c r="J98" s="130" t="s">
        <v>185</v>
      </c>
      <c r="K98" s="267" t="s">
        <v>75</v>
      </c>
      <c r="L98" s="267"/>
      <c r="M98" s="267"/>
      <c r="N98" s="267"/>
      <c r="O98" s="267"/>
      <c r="P98" s="275"/>
      <c r="Q98" s="258"/>
      <c r="R98" s="23"/>
      <c r="S98" s="2"/>
      <c r="T98" s="2"/>
      <c r="U98" s="2"/>
      <c r="V98" s="2"/>
    </row>
    <row r="99" spans="1:22" ht="15.75" customHeight="1" x14ac:dyDescent="0.3">
      <c r="A99" s="22">
        <v>35210330</v>
      </c>
      <c r="B99" s="164">
        <v>10.039999999999999</v>
      </c>
      <c r="C99" s="125">
        <v>0.16666700000000001</v>
      </c>
      <c r="D99" s="164">
        <f t="shared" si="18"/>
        <v>10.039999999999999</v>
      </c>
      <c r="E99" s="122">
        <f t="shared" si="19"/>
        <v>0</v>
      </c>
      <c r="F99" s="164">
        <f t="shared" si="20"/>
        <v>10.67</v>
      </c>
      <c r="G99" s="176">
        <f t="shared" si="21"/>
        <v>11.3</v>
      </c>
      <c r="H99" s="176">
        <v>11.3</v>
      </c>
      <c r="I99" s="176">
        <f t="shared" si="22"/>
        <v>11.3</v>
      </c>
      <c r="J99" s="130" t="s">
        <v>178</v>
      </c>
      <c r="K99" s="267" t="s">
        <v>76</v>
      </c>
      <c r="L99" s="200"/>
      <c r="M99" s="200"/>
      <c r="N99" s="200"/>
      <c r="O99" s="200"/>
      <c r="P99" s="200"/>
      <c r="Q99" s="258"/>
      <c r="R99" s="23"/>
      <c r="S99" s="2"/>
      <c r="T99" s="2"/>
      <c r="U99" s="2"/>
      <c r="V99" s="2"/>
    </row>
    <row r="100" spans="1:22" ht="15.75" customHeight="1" x14ac:dyDescent="0.3">
      <c r="A100" s="22">
        <v>35210331</v>
      </c>
      <c r="B100" s="164">
        <v>20.100000000000001</v>
      </c>
      <c r="C100" s="125">
        <v>0.33333299999999999</v>
      </c>
      <c r="D100" s="164">
        <f t="shared" si="18"/>
        <v>20.09</v>
      </c>
      <c r="E100" s="122">
        <f t="shared" si="19"/>
        <v>-0.01</v>
      </c>
      <c r="F100" s="164">
        <f t="shared" si="20"/>
        <v>21.36</v>
      </c>
      <c r="G100" s="176">
        <f t="shared" si="21"/>
        <v>22.63</v>
      </c>
      <c r="H100" s="176">
        <v>22.6</v>
      </c>
      <c r="I100" s="176">
        <f t="shared" si="22"/>
        <v>22.6</v>
      </c>
      <c r="J100" s="130" t="s">
        <v>179</v>
      </c>
      <c r="K100" s="267" t="s">
        <v>77</v>
      </c>
      <c r="L100" s="200"/>
      <c r="M100" s="200"/>
      <c r="N100" s="200"/>
      <c r="O100" s="200"/>
      <c r="P100" s="200"/>
      <c r="Q100" s="258"/>
      <c r="R100" s="23"/>
      <c r="S100" s="2"/>
      <c r="T100" s="2"/>
      <c r="U100" s="2"/>
      <c r="V100" s="2"/>
    </row>
    <row r="101" spans="1:22" ht="15.75" customHeight="1" x14ac:dyDescent="0.3">
      <c r="A101" s="22">
        <v>35210332</v>
      </c>
      <c r="B101" s="164">
        <v>40.15</v>
      </c>
      <c r="C101" s="125">
        <v>0.66666700000000001</v>
      </c>
      <c r="D101" s="164">
        <f t="shared" si="18"/>
        <v>40.17</v>
      </c>
      <c r="E101" s="122">
        <f t="shared" si="19"/>
        <v>0.02</v>
      </c>
      <c r="F101" s="164">
        <f t="shared" si="20"/>
        <v>42.7</v>
      </c>
      <c r="G101" s="176">
        <f t="shared" si="21"/>
        <v>45.23</v>
      </c>
      <c r="H101" s="176">
        <v>45.2</v>
      </c>
      <c r="I101" s="176">
        <f t="shared" si="22"/>
        <v>45.2</v>
      </c>
      <c r="J101" s="130" t="s">
        <v>180</v>
      </c>
      <c r="K101" s="267" t="s">
        <v>78</v>
      </c>
      <c r="L101" s="200"/>
      <c r="M101" s="200"/>
      <c r="N101" s="200"/>
      <c r="O101" s="200"/>
      <c r="P101" s="200"/>
      <c r="Q101" s="258"/>
      <c r="R101" s="23"/>
      <c r="S101" s="2"/>
      <c r="T101" s="2"/>
      <c r="U101" s="2"/>
      <c r="V101" s="2"/>
    </row>
    <row r="102" spans="1:22" ht="15.75" customHeight="1" x14ac:dyDescent="0.3">
      <c r="A102" s="22">
        <v>35210333</v>
      </c>
      <c r="B102" s="164">
        <v>60.26</v>
      </c>
      <c r="C102" s="125">
        <v>1</v>
      </c>
      <c r="D102" s="164">
        <f t="shared" si="18"/>
        <v>60.26</v>
      </c>
      <c r="E102" s="122">
        <f t="shared" si="19"/>
        <v>0</v>
      </c>
      <c r="F102" s="164">
        <f t="shared" si="20"/>
        <v>64.05</v>
      </c>
      <c r="G102" s="176">
        <f t="shared" si="21"/>
        <v>67.84</v>
      </c>
      <c r="H102" s="176">
        <v>67.8</v>
      </c>
      <c r="I102" s="176">
        <f t="shared" si="22"/>
        <v>67.8</v>
      </c>
      <c r="J102" s="130" t="s">
        <v>186</v>
      </c>
      <c r="K102" s="267" t="s">
        <v>79</v>
      </c>
      <c r="L102" s="200"/>
      <c r="M102" s="200"/>
      <c r="N102" s="200"/>
      <c r="O102" s="200"/>
      <c r="P102" s="200"/>
      <c r="Q102" s="258"/>
      <c r="R102" s="23"/>
      <c r="S102" s="2"/>
      <c r="T102" s="2"/>
      <c r="U102" s="2"/>
      <c r="V102" s="2"/>
    </row>
    <row r="103" spans="1:22" ht="15.75" customHeight="1" x14ac:dyDescent="0.3">
      <c r="A103" s="22">
        <v>35210334</v>
      </c>
      <c r="B103" s="164">
        <v>90.36</v>
      </c>
      <c r="C103" s="125">
        <v>1.5</v>
      </c>
      <c r="D103" s="164">
        <f t="shared" si="18"/>
        <v>90.39</v>
      </c>
      <c r="E103" s="122">
        <f t="shared" si="19"/>
        <v>0.03</v>
      </c>
      <c r="F103" s="164">
        <f t="shared" si="20"/>
        <v>96.08</v>
      </c>
      <c r="G103" s="176">
        <f t="shared" si="21"/>
        <v>101.77</v>
      </c>
      <c r="H103" s="176">
        <v>101.7</v>
      </c>
      <c r="I103" s="176">
        <f t="shared" si="22"/>
        <v>101.7</v>
      </c>
      <c r="J103" s="130" t="s">
        <v>182</v>
      </c>
      <c r="K103" s="267" t="s">
        <v>80</v>
      </c>
      <c r="L103" s="200"/>
      <c r="M103" s="200"/>
      <c r="N103" s="200"/>
      <c r="O103" s="200"/>
      <c r="P103" s="200"/>
      <c r="Q103" s="258"/>
      <c r="R103" s="23"/>
      <c r="S103" s="2"/>
      <c r="T103" s="2"/>
      <c r="U103" s="2"/>
      <c r="V103" s="2"/>
    </row>
    <row r="104" spans="1:22" ht="15.75" customHeight="1" x14ac:dyDescent="0.3">
      <c r="A104" s="22">
        <v>35210335</v>
      </c>
      <c r="B104" s="164">
        <v>120.46</v>
      </c>
      <c r="C104" s="125">
        <v>2</v>
      </c>
      <c r="D104" s="164">
        <f t="shared" si="18"/>
        <v>120.52</v>
      </c>
      <c r="E104" s="122">
        <f t="shared" si="19"/>
        <v>0.06</v>
      </c>
      <c r="F104" s="164">
        <f t="shared" si="20"/>
        <v>128.11000000000001</v>
      </c>
      <c r="G104" s="176">
        <f t="shared" si="21"/>
        <v>135.69999999999999</v>
      </c>
      <c r="H104" s="176">
        <v>135.6</v>
      </c>
      <c r="I104" s="176">
        <f t="shared" si="22"/>
        <v>135.6</v>
      </c>
      <c r="J104" s="130" t="s">
        <v>183</v>
      </c>
      <c r="K104" s="267" t="s">
        <v>81</v>
      </c>
      <c r="L104" s="200"/>
      <c r="M104" s="200"/>
      <c r="N104" s="200"/>
      <c r="O104" s="200"/>
      <c r="P104" s="200"/>
      <c r="Q104" s="258"/>
      <c r="R104" s="23"/>
      <c r="S104" s="2"/>
      <c r="T104" s="2"/>
      <c r="U104" s="2"/>
      <c r="V104" s="2"/>
    </row>
    <row r="105" spans="1:22" ht="15.75" customHeight="1" x14ac:dyDescent="0.3">
      <c r="A105" s="22">
        <v>35210336</v>
      </c>
      <c r="B105" s="164">
        <v>180.74</v>
      </c>
      <c r="C105" s="125">
        <v>3</v>
      </c>
      <c r="D105" s="164">
        <f t="shared" si="18"/>
        <v>180.78</v>
      </c>
      <c r="E105" s="122">
        <f t="shared" si="19"/>
        <v>0.04</v>
      </c>
      <c r="F105" s="164">
        <f t="shared" si="20"/>
        <v>192.16</v>
      </c>
      <c r="G105" s="176">
        <f t="shared" si="21"/>
        <v>203.54</v>
      </c>
      <c r="H105" s="176">
        <v>203.4</v>
      </c>
      <c r="I105" s="176">
        <f t="shared" si="22"/>
        <v>203.4</v>
      </c>
      <c r="J105" s="130" t="s">
        <v>184</v>
      </c>
      <c r="K105" s="267" t="s">
        <v>82</v>
      </c>
      <c r="L105" s="200"/>
      <c r="M105" s="200"/>
      <c r="N105" s="200"/>
      <c r="O105" s="200"/>
      <c r="P105" s="200"/>
      <c r="Q105" s="258"/>
      <c r="R105" s="23"/>
      <c r="S105" s="2"/>
      <c r="T105" s="2"/>
      <c r="U105" s="2"/>
      <c r="V105" s="2"/>
    </row>
    <row r="106" spans="1:22" ht="15.75" customHeight="1" x14ac:dyDescent="0.3">
      <c r="A106" s="58">
        <v>35210343</v>
      </c>
      <c r="B106" s="164">
        <v>17.239999999999998</v>
      </c>
      <c r="C106" s="125">
        <v>0.28571400000000002</v>
      </c>
      <c r="D106" s="164">
        <f t="shared" si="18"/>
        <v>17.22</v>
      </c>
      <c r="E106" s="122">
        <f t="shared" si="19"/>
        <v>-0.02</v>
      </c>
      <c r="F106" s="164">
        <f t="shared" si="20"/>
        <v>18.3</v>
      </c>
      <c r="G106" s="176">
        <f t="shared" si="21"/>
        <v>19.38</v>
      </c>
      <c r="H106" s="176">
        <v>19.37</v>
      </c>
      <c r="I106" s="176">
        <f t="shared" si="22"/>
        <v>19.37</v>
      </c>
      <c r="J106" s="130" t="s">
        <v>187</v>
      </c>
      <c r="K106" s="267" t="s">
        <v>31</v>
      </c>
      <c r="L106" s="267"/>
      <c r="M106" s="267"/>
      <c r="N106" s="267"/>
      <c r="O106" s="267"/>
      <c r="P106" s="275"/>
      <c r="Q106" s="258"/>
      <c r="R106" s="23"/>
      <c r="S106" s="2"/>
      <c r="T106" s="2"/>
      <c r="U106" s="2"/>
      <c r="V106" s="2"/>
    </row>
    <row r="107" spans="1:22" ht="15.75" customHeight="1" x14ac:dyDescent="0.3">
      <c r="A107" s="58">
        <v>35210344</v>
      </c>
      <c r="B107" s="164">
        <v>25.82</v>
      </c>
      <c r="C107" s="125">
        <v>0.42857099999999998</v>
      </c>
      <c r="D107" s="164">
        <f t="shared" si="18"/>
        <v>25.83</v>
      </c>
      <c r="E107" s="122">
        <f t="shared" si="19"/>
        <v>0.01</v>
      </c>
      <c r="F107" s="164">
        <f t="shared" si="20"/>
        <v>27.46</v>
      </c>
      <c r="G107" s="176">
        <f t="shared" si="21"/>
        <v>29.09</v>
      </c>
      <c r="H107" s="176">
        <v>29.06</v>
      </c>
      <c r="I107" s="176">
        <f t="shared" si="22"/>
        <v>29.06</v>
      </c>
      <c r="J107" s="130" t="s">
        <v>188</v>
      </c>
      <c r="K107" s="267" t="s">
        <v>32</v>
      </c>
      <c r="L107" s="267"/>
      <c r="M107" s="267"/>
      <c r="N107" s="267"/>
      <c r="O107" s="267"/>
      <c r="P107" s="275"/>
      <c r="Q107" s="258"/>
      <c r="R107" s="23"/>
      <c r="S107" s="2"/>
      <c r="T107" s="2"/>
      <c r="U107" s="2"/>
      <c r="V107" s="2"/>
    </row>
    <row r="108" spans="1:22" ht="15.75" customHeight="1" x14ac:dyDescent="0.3">
      <c r="A108" s="58">
        <v>35210345</v>
      </c>
      <c r="B108" s="164">
        <v>34.4</v>
      </c>
      <c r="C108" s="125">
        <v>0.57142899999999996</v>
      </c>
      <c r="D108" s="164">
        <f t="shared" si="18"/>
        <v>34.43</v>
      </c>
      <c r="E108" s="122">
        <f t="shared" si="19"/>
        <v>0.03</v>
      </c>
      <c r="F108" s="164">
        <f t="shared" si="20"/>
        <v>36.6</v>
      </c>
      <c r="G108" s="176">
        <f t="shared" si="21"/>
        <v>38.770000000000003</v>
      </c>
      <c r="H108" s="176">
        <v>38.74</v>
      </c>
      <c r="I108" s="176">
        <f t="shared" si="22"/>
        <v>38.74</v>
      </c>
      <c r="J108" s="130" t="s">
        <v>189</v>
      </c>
      <c r="K108" s="267" t="s">
        <v>83</v>
      </c>
      <c r="L108" s="267"/>
      <c r="M108" s="267"/>
      <c r="N108" s="267"/>
      <c r="O108" s="267"/>
      <c r="P108" s="275"/>
      <c r="Q108" s="258"/>
      <c r="R108" s="23"/>
      <c r="S108" s="2"/>
      <c r="T108" s="2"/>
      <c r="U108" s="2"/>
      <c r="V108" s="2"/>
    </row>
    <row r="109" spans="1:22" ht="15.75" customHeight="1" x14ac:dyDescent="0.3">
      <c r="A109" s="58">
        <v>35210346</v>
      </c>
      <c r="B109" s="164">
        <v>51.63</v>
      </c>
      <c r="C109" s="125">
        <v>0.85714299999999999</v>
      </c>
      <c r="D109" s="164">
        <f t="shared" si="18"/>
        <v>51.65</v>
      </c>
      <c r="E109" s="122">
        <f t="shared" si="19"/>
        <v>0.02</v>
      </c>
      <c r="F109" s="164">
        <f t="shared" si="20"/>
        <v>54.9</v>
      </c>
      <c r="G109" s="176">
        <f t="shared" si="21"/>
        <v>58.15</v>
      </c>
      <c r="H109" s="176">
        <v>58.11</v>
      </c>
      <c r="I109" s="176">
        <f t="shared" si="22"/>
        <v>58.11</v>
      </c>
      <c r="J109" s="130" t="s">
        <v>190</v>
      </c>
      <c r="K109" s="267" t="s">
        <v>84</v>
      </c>
      <c r="L109" s="267"/>
      <c r="M109" s="267"/>
      <c r="N109" s="267"/>
      <c r="O109" s="267"/>
      <c r="P109" s="275"/>
      <c r="Q109" s="258"/>
      <c r="R109" s="23"/>
      <c r="S109" s="2"/>
      <c r="T109" s="2"/>
      <c r="U109" s="2"/>
      <c r="V109" s="2"/>
    </row>
    <row r="110" spans="1:22" ht="15.75" customHeight="1" x14ac:dyDescent="0.3">
      <c r="A110" s="58">
        <v>35210323</v>
      </c>
      <c r="B110" s="164">
        <v>17.239999999999998</v>
      </c>
      <c r="C110" s="125">
        <v>0.28571400000000002</v>
      </c>
      <c r="D110" s="164">
        <f t="shared" si="18"/>
        <v>17.22</v>
      </c>
      <c r="E110" s="122">
        <f t="shared" si="19"/>
        <v>-0.02</v>
      </c>
      <c r="F110" s="164">
        <f t="shared" si="20"/>
        <v>18.3</v>
      </c>
      <c r="G110" s="176">
        <f t="shared" si="21"/>
        <v>19.38</v>
      </c>
      <c r="H110" s="176">
        <v>19.37</v>
      </c>
      <c r="I110" s="176">
        <f t="shared" si="22"/>
        <v>19.37</v>
      </c>
      <c r="J110" s="130" t="s">
        <v>187</v>
      </c>
      <c r="K110" s="267" t="s">
        <v>21</v>
      </c>
      <c r="L110" s="267"/>
      <c r="M110" s="267"/>
      <c r="N110" s="267"/>
      <c r="O110" s="267"/>
      <c r="P110" s="275"/>
      <c r="Q110" s="258"/>
      <c r="R110" s="23"/>
      <c r="S110" s="2"/>
      <c r="T110" s="2"/>
      <c r="U110" s="2"/>
      <c r="V110" s="2"/>
    </row>
    <row r="111" spans="1:22" ht="15.75" customHeight="1" x14ac:dyDescent="0.3">
      <c r="A111" s="58">
        <v>35210324</v>
      </c>
      <c r="B111" s="164">
        <v>25.82</v>
      </c>
      <c r="C111" s="125">
        <v>0.42857099999999998</v>
      </c>
      <c r="D111" s="164">
        <f t="shared" si="18"/>
        <v>25.83</v>
      </c>
      <c r="E111" s="122">
        <f t="shared" si="19"/>
        <v>0.01</v>
      </c>
      <c r="F111" s="164">
        <f t="shared" si="20"/>
        <v>27.46</v>
      </c>
      <c r="G111" s="176">
        <f t="shared" si="21"/>
        <v>29.09</v>
      </c>
      <c r="H111" s="176">
        <v>29.06</v>
      </c>
      <c r="I111" s="176">
        <f t="shared" si="22"/>
        <v>29.06</v>
      </c>
      <c r="J111" s="130" t="s">
        <v>188</v>
      </c>
      <c r="K111" s="267" t="s">
        <v>22</v>
      </c>
      <c r="L111" s="267"/>
      <c r="M111" s="267"/>
      <c r="N111" s="267"/>
      <c r="O111" s="267"/>
      <c r="P111" s="275"/>
      <c r="Q111" s="258"/>
      <c r="R111" s="23"/>
      <c r="S111" s="2"/>
      <c r="T111" s="2"/>
      <c r="U111" s="2"/>
      <c r="V111" s="2"/>
    </row>
    <row r="112" spans="1:22" ht="15.75" customHeight="1" x14ac:dyDescent="0.3">
      <c r="A112" s="58">
        <v>35210325</v>
      </c>
      <c r="B112" s="164">
        <v>34.4</v>
      </c>
      <c r="C112" s="125">
        <v>0.57142899999999996</v>
      </c>
      <c r="D112" s="164">
        <f t="shared" si="18"/>
        <v>34.43</v>
      </c>
      <c r="E112" s="122">
        <f t="shared" si="19"/>
        <v>0.03</v>
      </c>
      <c r="F112" s="164">
        <f t="shared" si="20"/>
        <v>36.6</v>
      </c>
      <c r="G112" s="176">
        <f t="shared" si="21"/>
        <v>38.770000000000003</v>
      </c>
      <c r="H112" s="176">
        <v>38.74</v>
      </c>
      <c r="I112" s="176">
        <f t="shared" si="22"/>
        <v>38.74</v>
      </c>
      <c r="J112" s="130" t="s">
        <v>189</v>
      </c>
      <c r="K112" s="267" t="s">
        <v>23</v>
      </c>
      <c r="L112" s="267"/>
      <c r="M112" s="267"/>
      <c r="N112" s="267"/>
      <c r="O112" s="267"/>
      <c r="P112" s="275"/>
      <c r="Q112" s="258"/>
      <c r="R112" s="23"/>
      <c r="S112" s="2"/>
      <c r="T112" s="2"/>
      <c r="U112" s="2"/>
      <c r="V112" s="2"/>
    </row>
    <row r="113" spans="1:22" ht="15.75" customHeight="1" x14ac:dyDescent="0.3">
      <c r="A113" s="58">
        <v>35210353</v>
      </c>
      <c r="B113" s="164">
        <v>8.6199999999999992</v>
      </c>
      <c r="C113" s="125">
        <v>0.14285700000000001</v>
      </c>
      <c r="D113" s="164">
        <f t="shared" si="18"/>
        <v>8.61</v>
      </c>
      <c r="E113" s="122">
        <f t="shared" si="19"/>
        <v>-0.01</v>
      </c>
      <c r="F113" s="164">
        <f t="shared" si="20"/>
        <v>9.15</v>
      </c>
      <c r="G113" s="176">
        <f t="shared" si="21"/>
        <v>9.69</v>
      </c>
      <c r="H113" s="176">
        <v>9.69</v>
      </c>
      <c r="I113" s="176">
        <f t="shared" si="22"/>
        <v>9.69</v>
      </c>
      <c r="J113" s="130" t="s">
        <v>191</v>
      </c>
      <c r="K113" s="267" t="s">
        <v>34</v>
      </c>
      <c r="L113" s="267"/>
      <c r="M113" s="267"/>
      <c r="N113" s="267"/>
      <c r="O113" s="267"/>
      <c r="P113" s="267"/>
      <c r="Q113" s="275"/>
      <c r="R113" s="23"/>
      <c r="S113" s="2"/>
      <c r="T113" s="2"/>
      <c r="U113" s="2"/>
      <c r="V113" s="2"/>
    </row>
    <row r="114" spans="1:22" ht="15.75" customHeight="1" x14ac:dyDescent="0.3">
      <c r="A114" s="58">
        <v>35210354</v>
      </c>
      <c r="B114" s="164">
        <v>12.95</v>
      </c>
      <c r="C114" s="125">
        <v>0.214286</v>
      </c>
      <c r="D114" s="164">
        <f t="shared" si="18"/>
        <v>12.91</v>
      </c>
      <c r="E114" s="122">
        <f t="shared" si="19"/>
        <v>-0.04</v>
      </c>
      <c r="F114" s="164">
        <f t="shared" si="20"/>
        <v>13.72</v>
      </c>
      <c r="G114" s="176">
        <f t="shared" si="21"/>
        <v>14.53</v>
      </c>
      <c r="H114" s="176">
        <v>14.53</v>
      </c>
      <c r="I114" s="176">
        <f t="shared" si="22"/>
        <v>14.53</v>
      </c>
      <c r="J114" s="130" t="s">
        <v>192</v>
      </c>
      <c r="K114" s="267" t="s">
        <v>35</v>
      </c>
      <c r="L114" s="267"/>
      <c r="M114" s="267"/>
      <c r="N114" s="267"/>
      <c r="O114" s="267"/>
      <c r="P114" s="275"/>
      <c r="Q114" s="258"/>
      <c r="R114" s="23"/>
      <c r="S114" s="2"/>
      <c r="T114" s="2"/>
      <c r="U114" s="2"/>
      <c r="V114" s="2"/>
    </row>
    <row r="115" spans="1:22" ht="15.75" customHeight="1" x14ac:dyDescent="0.3">
      <c r="A115" s="58">
        <v>35210355</v>
      </c>
      <c r="B115" s="164">
        <v>17.239999999999998</v>
      </c>
      <c r="C115" s="125">
        <v>0.28571400000000002</v>
      </c>
      <c r="D115" s="164">
        <f t="shared" si="18"/>
        <v>17.22</v>
      </c>
      <c r="E115" s="122">
        <f t="shared" si="19"/>
        <v>-0.02</v>
      </c>
      <c r="F115" s="164">
        <f t="shared" si="20"/>
        <v>18.3</v>
      </c>
      <c r="G115" s="176">
        <f t="shared" si="21"/>
        <v>19.38</v>
      </c>
      <c r="H115" s="176">
        <v>19.37</v>
      </c>
      <c r="I115" s="176">
        <f t="shared" si="22"/>
        <v>19.37</v>
      </c>
      <c r="J115" s="130" t="s">
        <v>187</v>
      </c>
      <c r="K115" s="267" t="s">
        <v>85</v>
      </c>
      <c r="L115" s="267"/>
      <c r="M115" s="267"/>
      <c r="N115" s="267"/>
      <c r="O115" s="267"/>
      <c r="P115" s="275"/>
      <c r="Q115" s="258"/>
      <c r="R115" s="23"/>
      <c r="S115" s="2"/>
      <c r="T115" s="2"/>
      <c r="U115" s="2"/>
      <c r="V115" s="2"/>
    </row>
    <row r="116" spans="1:22" ht="15.75" customHeight="1" x14ac:dyDescent="0.3">
      <c r="A116" s="58">
        <v>35210356</v>
      </c>
      <c r="B116" s="164">
        <v>25.84</v>
      </c>
      <c r="C116" s="125">
        <v>0.42857099999999998</v>
      </c>
      <c r="D116" s="164">
        <f t="shared" si="18"/>
        <v>25.83</v>
      </c>
      <c r="E116" s="122">
        <f t="shared" si="19"/>
        <v>-0.01</v>
      </c>
      <c r="F116" s="164">
        <f t="shared" si="20"/>
        <v>27.46</v>
      </c>
      <c r="G116" s="176">
        <f t="shared" si="21"/>
        <v>29.09</v>
      </c>
      <c r="H116" s="176">
        <v>29.06</v>
      </c>
      <c r="I116" s="176">
        <f t="shared" si="22"/>
        <v>29.06</v>
      </c>
      <c r="J116" s="130" t="s">
        <v>188</v>
      </c>
      <c r="K116" s="267" t="s">
        <v>86</v>
      </c>
      <c r="L116" s="267"/>
      <c r="M116" s="267"/>
      <c r="N116" s="267"/>
      <c r="O116" s="267"/>
      <c r="P116" s="275"/>
      <c r="Q116" s="258"/>
      <c r="R116" s="23"/>
      <c r="S116" s="2"/>
      <c r="T116" s="2"/>
      <c r="U116" s="2"/>
      <c r="V116" s="2"/>
    </row>
    <row r="117" spans="1:22" ht="15.75" customHeight="1" x14ac:dyDescent="0.3">
      <c r="A117" s="58">
        <v>35210360</v>
      </c>
      <c r="B117" s="164">
        <v>10.039999999999999</v>
      </c>
      <c r="C117" s="125">
        <v>0.16666700000000001</v>
      </c>
      <c r="D117" s="164">
        <f t="shared" si="18"/>
        <v>10.039999999999999</v>
      </c>
      <c r="E117" s="122">
        <f t="shared" si="19"/>
        <v>0</v>
      </c>
      <c r="F117" s="164">
        <f t="shared" si="20"/>
        <v>10.67</v>
      </c>
      <c r="G117" s="176">
        <f t="shared" si="21"/>
        <v>11.3</v>
      </c>
      <c r="H117" s="176">
        <v>11.3</v>
      </c>
      <c r="I117" s="176">
        <f t="shared" si="22"/>
        <v>11.3</v>
      </c>
      <c r="J117" s="130" t="s">
        <v>178</v>
      </c>
      <c r="K117" s="267" t="s">
        <v>36</v>
      </c>
      <c r="L117" s="267"/>
      <c r="M117" s="267"/>
      <c r="N117" s="267"/>
      <c r="O117" s="267"/>
      <c r="P117" s="275"/>
      <c r="Q117" s="258"/>
      <c r="R117" s="23"/>
      <c r="S117" s="2"/>
      <c r="T117" s="2"/>
      <c r="U117" s="2"/>
      <c r="V117" s="2"/>
    </row>
    <row r="118" spans="1:22" ht="15.75" customHeight="1" x14ac:dyDescent="0.3">
      <c r="A118" s="58">
        <v>35210361</v>
      </c>
      <c r="B118" s="164">
        <v>20.100000000000001</v>
      </c>
      <c r="C118" s="125">
        <v>0.33333299999999999</v>
      </c>
      <c r="D118" s="164">
        <f t="shared" si="18"/>
        <v>20.09</v>
      </c>
      <c r="E118" s="122">
        <f t="shared" si="19"/>
        <v>-0.01</v>
      </c>
      <c r="F118" s="164">
        <f t="shared" si="20"/>
        <v>21.36</v>
      </c>
      <c r="G118" s="176">
        <f t="shared" si="21"/>
        <v>22.63</v>
      </c>
      <c r="H118" s="176">
        <v>22.6</v>
      </c>
      <c r="I118" s="176">
        <f t="shared" si="22"/>
        <v>22.6</v>
      </c>
      <c r="J118" s="130" t="s">
        <v>179</v>
      </c>
      <c r="K118" s="267" t="s">
        <v>37</v>
      </c>
      <c r="L118" s="267"/>
      <c r="M118" s="267"/>
      <c r="N118" s="267"/>
      <c r="O118" s="267"/>
      <c r="P118" s="275"/>
      <c r="Q118" s="258"/>
      <c r="R118" s="23"/>
      <c r="S118" s="2"/>
      <c r="T118" s="2"/>
      <c r="U118" s="2"/>
      <c r="V118" s="2"/>
    </row>
    <row r="119" spans="1:22" ht="15.75" customHeight="1" x14ac:dyDescent="0.3">
      <c r="A119" s="58">
        <v>35210362</v>
      </c>
      <c r="B119" s="164">
        <v>40.15</v>
      </c>
      <c r="C119" s="125">
        <v>0.66666700000000001</v>
      </c>
      <c r="D119" s="164">
        <f>C119*LZPflege</f>
        <v>40.17</v>
      </c>
      <c r="E119" s="122">
        <f t="shared" si="19"/>
        <v>0.02</v>
      </c>
      <c r="F119" s="164">
        <f t="shared" si="20"/>
        <v>42.7</v>
      </c>
      <c r="G119" s="176">
        <f t="shared" si="21"/>
        <v>45.23</v>
      </c>
      <c r="H119" s="176">
        <v>45.2</v>
      </c>
      <c r="I119" s="176">
        <f t="shared" si="22"/>
        <v>45.2</v>
      </c>
      <c r="J119" s="130" t="s">
        <v>180</v>
      </c>
      <c r="K119" s="267" t="s">
        <v>38</v>
      </c>
      <c r="L119" s="267"/>
      <c r="M119" s="267"/>
      <c r="N119" s="267"/>
      <c r="O119" s="267"/>
      <c r="P119" s="275"/>
      <c r="Q119" s="258"/>
      <c r="R119" s="23"/>
      <c r="S119" s="2"/>
      <c r="T119" s="2"/>
      <c r="U119" s="2"/>
      <c r="V119" s="2"/>
    </row>
    <row r="120" spans="1:22" ht="15.75" customHeight="1" x14ac:dyDescent="0.3">
      <c r="A120" s="58">
        <v>35210363</v>
      </c>
      <c r="B120" s="164">
        <v>60.26</v>
      </c>
      <c r="C120" s="125">
        <v>1</v>
      </c>
      <c r="D120" s="164">
        <f t="shared" si="18"/>
        <v>60.26</v>
      </c>
      <c r="E120" s="122">
        <f t="shared" si="19"/>
        <v>0</v>
      </c>
      <c r="F120" s="164">
        <f t="shared" si="20"/>
        <v>64.05</v>
      </c>
      <c r="G120" s="176">
        <f t="shared" si="21"/>
        <v>67.84</v>
      </c>
      <c r="H120" s="176">
        <v>67.8</v>
      </c>
      <c r="I120" s="176">
        <f t="shared" si="22"/>
        <v>67.8</v>
      </c>
      <c r="J120" s="130" t="s">
        <v>186</v>
      </c>
      <c r="K120" s="267" t="s">
        <v>39</v>
      </c>
      <c r="L120" s="267"/>
      <c r="M120" s="267"/>
      <c r="N120" s="267"/>
      <c r="O120" s="267"/>
      <c r="P120" s="275"/>
      <c r="Q120" s="258"/>
      <c r="R120" s="23"/>
      <c r="S120" s="2"/>
      <c r="T120" s="2"/>
      <c r="U120" s="2"/>
      <c r="V120" s="2"/>
    </row>
    <row r="121" spans="1:22" ht="15.75" customHeight="1" x14ac:dyDescent="0.3">
      <c r="A121" s="58">
        <v>35210364</v>
      </c>
      <c r="B121" s="164">
        <v>90.36</v>
      </c>
      <c r="C121" s="125">
        <v>1.5</v>
      </c>
      <c r="D121" s="164">
        <f t="shared" si="18"/>
        <v>90.39</v>
      </c>
      <c r="E121" s="122">
        <f t="shared" si="19"/>
        <v>0.03</v>
      </c>
      <c r="F121" s="164">
        <f t="shared" si="20"/>
        <v>96.08</v>
      </c>
      <c r="G121" s="176">
        <f t="shared" si="21"/>
        <v>101.77</v>
      </c>
      <c r="H121" s="176">
        <v>101.7</v>
      </c>
      <c r="I121" s="176">
        <f t="shared" si="22"/>
        <v>101.7</v>
      </c>
      <c r="J121" s="130" t="s">
        <v>182</v>
      </c>
      <c r="K121" s="267" t="s">
        <v>40</v>
      </c>
      <c r="L121" s="267"/>
      <c r="M121" s="267"/>
      <c r="N121" s="267"/>
      <c r="O121" s="267"/>
      <c r="P121" s="275"/>
      <c r="Q121" s="258"/>
      <c r="R121" s="23"/>
      <c r="S121" s="2"/>
      <c r="T121" s="2"/>
      <c r="U121" s="2"/>
      <c r="V121" s="2"/>
    </row>
    <row r="122" spans="1:22" ht="15.75" customHeight="1" x14ac:dyDescent="0.3">
      <c r="A122" s="58">
        <v>35210365</v>
      </c>
      <c r="B122" s="164">
        <v>120.46</v>
      </c>
      <c r="C122" s="125">
        <v>2</v>
      </c>
      <c r="D122" s="164">
        <f t="shared" si="18"/>
        <v>120.52</v>
      </c>
      <c r="E122" s="122">
        <f t="shared" si="19"/>
        <v>0.06</v>
      </c>
      <c r="F122" s="164">
        <f t="shared" si="20"/>
        <v>128.11000000000001</v>
      </c>
      <c r="G122" s="176">
        <f t="shared" si="21"/>
        <v>135.69999999999999</v>
      </c>
      <c r="H122" s="176">
        <v>135.6</v>
      </c>
      <c r="I122" s="176">
        <f t="shared" si="22"/>
        <v>135.6</v>
      </c>
      <c r="J122" s="130" t="s">
        <v>183</v>
      </c>
      <c r="K122" s="267" t="s">
        <v>41</v>
      </c>
      <c r="L122" s="267"/>
      <c r="M122" s="267"/>
      <c r="N122" s="267"/>
      <c r="O122" s="267"/>
      <c r="P122" s="275"/>
      <c r="Q122" s="258"/>
      <c r="R122" s="23"/>
      <c r="S122" s="2"/>
      <c r="T122" s="2"/>
      <c r="U122" s="2"/>
      <c r="V122" s="2"/>
    </row>
    <row r="123" spans="1:22" ht="15.75" customHeight="1" x14ac:dyDescent="0.3">
      <c r="A123" s="26">
        <v>35210366</v>
      </c>
      <c r="B123" s="164">
        <v>180.74</v>
      </c>
      <c r="C123" s="125">
        <v>3</v>
      </c>
      <c r="D123" s="164">
        <f t="shared" si="18"/>
        <v>180.78</v>
      </c>
      <c r="E123" s="122">
        <f t="shared" si="19"/>
        <v>0.04</v>
      </c>
      <c r="F123" s="164">
        <f t="shared" si="20"/>
        <v>192.16</v>
      </c>
      <c r="G123" s="176">
        <f t="shared" si="21"/>
        <v>203.54</v>
      </c>
      <c r="H123" s="176">
        <v>203.4</v>
      </c>
      <c r="I123" s="176">
        <f t="shared" si="22"/>
        <v>203.4</v>
      </c>
      <c r="J123" s="130" t="s">
        <v>184</v>
      </c>
      <c r="K123" s="267" t="s">
        <v>42</v>
      </c>
      <c r="L123" s="267"/>
      <c r="M123" s="267"/>
      <c r="N123" s="267"/>
      <c r="O123" s="267"/>
      <c r="P123" s="275"/>
      <c r="Q123" s="258"/>
      <c r="R123" s="23"/>
      <c r="S123" s="2"/>
      <c r="T123" s="2"/>
      <c r="U123" s="2"/>
      <c r="V123" s="2"/>
    </row>
    <row r="124" spans="1:22" s="15" customFormat="1" ht="29.25" customHeight="1" x14ac:dyDescent="0.25">
      <c r="A124" s="262" t="s">
        <v>87</v>
      </c>
      <c r="B124" s="208"/>
      <c r="C124" s="208"/>
      <c r="D124" s="208"/>
      <c r="E124" s="208"/>
      <c r="F124" s="208"/>
      <c r="G124" s="209"/>
      <c r="H124" s="209"/>
      <c r="I124" s="209"/>
      <c r="J124" s="208"/>
      <c r="K124" s="208"/>
      <c r="L124" s="208"/>
      <c r="M124" s="208"/>
      <c r="N124" s="208"/>
      <c r="O124" s="208"/>
      <c r="P124" s="208"/>
      <c r="Q124" s="263"/>
      <c r="R124" s="70"/>
      <c r="S124" s="14"/>
    </row>
    <row r="125" spans="1:22" ht="15.75" customHeight="1" x14ac:dyDescent="0.3">
      <c r="A125" s="58">
        <v>35210410</v>
      </c>
      <c r="B125" s="164">
        <v>12.88</v>
      </c>
      <c r="C125" s="125">
        <v>0.16666700000000001</v>
      </c>
      <c r="D125" s="164">
        <f t="shared" ref="D125:D157" si="23">C125*LZSoz</f>
        <v>12.87</v>
      </c>
      <c r="E125" s="122">
        <f>D125-B125</f>
        <v>-0.01</v>
      </c>
      <c r="F125" s="164">
        <f t="shared" ref="F125:F157" si="24">D125*1.06283</f>
        <v>13.68</v>
      </c>
      <c r="G125" s="176">
        <f t="shared" ref="G125:G157" si="25">((F125-D125)*2)+D125</f>
        <v>14.49</v>
      </c>
      <c r="H125" s="176">
        <v>14.48</v>
      </c>
      <c r="I125" s="176">
        <f>$I$128*C125</f>
        <v>14.48</v>
      </c>
      <c r="J125" s="130" t="s">
        <v>193</v>
      </c>
      <c r="K125" s="269" t="s">
        <v>68</v>
      </c>
      <c r="L125" s="269"/>
      <c r="M125" s="269"/>
      <c r="N125" s="269"/>
      <c r="O125" s="269"/>
      <c r="P125" s="269"/>
      <c r="Q125" s="270"/>
      <c r="R125" s="23"/>
      <c r="S125" s="2"/>
      <c r="T125" s="2"/>
      <c r="U125" s="2"/>
      <c r="V125" s="2"/>
    </row>
    <row r="126" spans="1:22" ht="15.75" customHeight="1" x14ac:dyDescent="0.3">
      <c r="A126" s="58">
        <v>35210411</v>
      </c>
      <c r="B126" s="164">
        <v>25.77</v>
      </c>
      <c r="C126" s="125">
        <v>0.33333299999999999</v>
      </c>
      <c r="D126" s="164">
        <f t="shared" si="23"/>
        <v>25.75</v>
      </c>
      <c r="E126" s="122">
        <f t="shared" ref="E126:E157" si="26">D126-B126</f>
        <v>-0.02</v>
      </c>
      <c r="F126" s="164">
        <f t="shared" si="24"/>
        <v>27.37</v>
      </c>
      <c r="G126" s="176">
        <f t="shared" si="25"/>
        <v>28.99</v>
      </c>
      <c r="H126" s="176">
        <v>28.96</v>
      </c>
      <c r="I126" s="176">
        <f t="shared" ref="I126:I157" si="27">$I$128*C126</f>
        <v>28.96</v>
      </c>
      <c r="J126" s="130" t="s">
        <v>194</v>
      </c>
      <c r="K126" s="267" t="s">
        <v>69</v>
      </c>
      <c r="L126" s="267"/>
      <c r="M126" s="267"/>
      <c r="N126" s="267"/>
      <c r="O126" s="267"/>
      <c r="P126" s="275"/>
      <c r="Q126" s="258"/>
      <c r="R126" s="23"/>
      <c r="S126" s="2"/>
      <c r="T126" s="2"/>
      <c r="U126" s="2"/>
      <c r="V126" s="2"/>
    </row>
    <row r="127" spans="1:22" ht="15.75" customHeight="1" x14ac:dyDescent="0.3">
      <c r="A127" s="58">
        <v>35210412</v>
      </c>
      <c r="B127" s="164">
        <v>51.5</v>
      </c>
      <c r="C127" s="125">
        <v>0.66666700000000001</v>
      </c>
      <c r="D127" s="164">
        <f t="shared" si="23"/>
        <v>51.49</v>
      </c>
      <c r="E127" s="122">
        <f t="shared" si="26"/>
        <v>-0.01</v>
      </c>
      <c r="F127" s="164">
        <f t="shared" si="24"/>
        <v>54.73</v>
      </c>
      <c r="G127" s="176">
        <f t="shared" si="25"/>
        <v>57.97</v>
      </c>
      <c r="H127" s="176">
        <v>57.93</v>
      </c>
      <c r="I127" s="176">
        <f t="shared" si="27"/>
        <v>57.93</v>
      </c>
      <c r="J127" s="130" t="s">
        <v>195</v>
      </c>
      <c r="K127" s="267" t="s">
        <v>70</v>
      </c>
      <c r="L127" s="267"/>
      <c r="M127" s="267"/>
      <c r="N127" s="267"/>
      <c r="O127" s="267"/>
      <c r="P127" s="275"/>
      <c r="Q127" s="258"/>
      <c r="R127" s="23"/>
      <c r="S127" s="2"/>
      <c r="T127" s="2"/>
      <c r="U127" s="2"/>
      <c r="V127" s="2"/>
    </row>
    <row r="128" spans="1:22" ht="15.75" customHeight="1" x14ac:dyDescent="0.3">
      <c r="A128" s="21">
        <v>35210413</v>
      </c>
      <c r="B128" s="165">
        <v>77.239999999999995</v>
      </c>
      <c r="C128" s="127">
        <v>1</v>
      </c>
      <c r="D128" s="165">
        <f t="shared" si="23"/>
        <v>77.239999999999995</v>
      </c>
      <c r="E128" s="123">
        <f t="shared" si="26"/>
        <v>0</v>
      </c>
      <c r="F128" s="165">
        <f t="shared" si="24"/>
        <v>82.09</v>
      </c>
      <c r="G128" s="177">
        <f t="shared" si="25"/>
        <v>86.94</v>
      </c>
      <c r="H128" s="177">
        <v>86.89</v>
      </c>
      <c r="I128" s="177">
        <f>F128*1.0585</f>
        <v>86.89</v>
      </c>
      <c r="J128" s="131" t="s">
        <v>196</v>
      </c>
      <c r="K128" s="276" t="s">
        <v>71</v>
      </c>
      <c r="L128" s="276"/>
      <c r="M128" s="276"/>
      <c r="N128" s="276"/>
      <c r="O128" s="276"/>
      <c r="P128" s="277"/>
      <c r="Q128" s="278"/>
      <c r="R128" s="23"/>
      <c r="S128" s="2"/>
      <c r="T128" s="2"/>
      <c r="U128" s="2"/>
      <c r="V128" s="2"/>
    </row>
    <row r="129" spans="1:22" ht="15.75" customHeight="1" x14ac:dyDescent="0.3">
      <c r="A129" s="58">
        <v>35210414</v>
      </c>
      <c r="B129" s="164">
        <v>115.91</v>
      </c>
      <c r="C129" s="125">
        <v>1.5</v>
      </c>
      <c r="D129" s="164">
        <f t="shared" si="23"/>
        <v>115.86</v>
      </c>
      <c r="E129" s="122">
        <f t="shared" si="26"/>
        <v>-0.05</v>
      </c>
      <c r="F129" s="164">
        <f t="shared" si="24"/>
        <v>123.14</v>
      </c>
      <c r="G129" s="176">
        <f t="shared" si="25"/>
        <v>130.41999999999999</v>
      </c>
      <c r="H129" s="176">
        <v>130.34</v>
      </c>
      <c r="I129" s="176">
        <f t="shared" si="27"/>
        <v>130.34</v>
      </c>
      <c r="J129" s="130" t="s">
        <v>197</v>
      </c>
      <c r="K129" s="267" t="s">
        <v>72</v>
      </c>
      <c r="L129" s="267"/>
      <c r="M129" s="267"/>
      <c r="N129" s="267"/>
      <c r="O129" s="267"/>
      <c r="P129" s="275"/>
      <c r="Q129" s="258"/>
      <c r="R129" s="23"/>
      <c r="S129" s="2"/>
      <c r="T129" s="2"/>
      <c r="U129" s="2"/>
      <c r="V129" s="2"/>
    </row>
    <row r="130" spans="1:22" ht="15.75" customHeight="1" x14ac:dyDescent="0.3">
      <c r="A130" s="58">
        <v>35210415</v>
      </c>
      <c r="B130" s="164">
        <v>154.51</v>
      </c>
      <c r="C130" s="125">
        <v>2</v>
      </c>
      <c r="D130" s="164">
        <f t="shared" si="23"/>
        <v>154.47999999999999</v>
      </c>
      <c r="E130" s="122">
        <f t="shared" si="26"/>
        <v>-0.03</v>
      </c>
      <c r="F130" s="164">
        <f t="shared" si="24"/>
        <v>164.19</v>
      </c>
      <c r="G130" s="176">
        <f t="shared" si="25"/>
        <v>173.9</v>
      </c>
      <c r="H130" s="176">
        <v>173.78</v>
      </c>
      <c r="I130" s="176">
        <f t="shared" si="27"/>
        <v>173.78</v>
      </c>
      <c r="J130" s="130" t="s">
        <v>198</v>
      </c>
      <c r="K130" s="267" t="s">
        <v>73</v>
      </c>
      <c r="L130" s="267"/>
      <c r="M130" s="267"/>
      <c r="N130" s="267"/>
      <c r="O130" s="267"/>
      <c r="P130" s="275"/>
      <c r="Q130" s="258"/>
      <c r="R130" s="23"/>
      <c r="S130" s="2"/>
      <c r="T130" s="2"/>
      <c r="U130" s="2"/>
      <c r="V130" s="2"/>
    </row>
    <row r="131" spans="1:22" ht="15.75" customHeight="1" x14ac:dyDescent="0.3">
      <c r="A131" s="22">
        <v>35210416</v>
      </c>
      <c r="B131" s="164">
        <v>231.76</v>
      </c>
      <c r="C131" s="125">
        <v>3</v>
      </c>
      <c r="D131" s="164">
        <f t="shared" si="23"/>
        <v>231.72</v>
      </c>
      <c r="E131" s="122">
        <f t="shared" si="26"/>
        <v>-0.04</v>
      </c>
      <c r="F131" s="164">
        <f t="shared" si="24"/>
        <v>246.28</v>
      </c>
      <c r="G131" s="176">
        <f t="shared" si="25"/>
        <v>260.83999999999997</v>
      </c>
      <c r="H131" s="176">
        <v>260.67</v>
      </c>
      <c r="I131" s="176">
        <f t="shared" si="27"/>
        <v>260.67</v>
      </c>
      <c r="J131" s="130" t="s">
        <v>199</v>
      </c>
      <c r="K131" s="267" t="s">
        <v>74</v>
      </c>
      <c r="L131" s="267"/>
      <c r="M131" s="267"/>
      <c r="N131" s="267"/>
      <c r="O131" s="267"/>
      <c r="P131" s="275"/>
      <c r="Q131" s="258"/>
      <c r="R131" s="23"/>
      <c r="S131" s="2"/>
      <c r="T131" s="2"/>
      <c r="U131" s="2"/>
      <c r="V131" s="2"/>
    </row>
    <row r="132" spans="1:22" ht="15.75" customHeight="1" x14ac:dyDescent="0.3">
      <c r="A132" s="22">
        <v>35210417</v>
      </c>
      <c r="B132" s="164">
        <v>308.95</v>
      </c>
      <c r="C132" s="125">
        <v>4</v>
      </c>
      <c r="D132" s="164">
        <f t="shared" si="23"/>
        <v>308.95999999999998</v>
      </c>
      <c r="E132" s="122">
        <f t="shared" si="26"/>
        <v>0.01</v>
      </c>
      <c r="F132" s="164">
        <f>D132*1.06283</f>
        <v>328.37</v>
      </c>
      <c r="G132" s="176">
        <f t="shared" si="25"/>
        <v>347.78</v>
      </c>
      <c r="H132" s="176">
        <v>347.56</v>
      </c>
      <c r="I132" s="176">
        <f t="shared" si="27"/>
        <v>347.56</v>
      </c>
      <c r="J132" s="130" t="s">
        <v>200</v>
      </c>
      <c r="K132" s="267" t="s">
        <v>75</v>
      </c>
      <c r="L132" s="267"/>
      <c r="M132" s="267"/>
      <c r="N132" s="267"/>
      <c r="O132" s="267"/>
      <c r="P132" s="275"/>
      <c r="Q132" s="258"/>
      <c r="R132" s="23"/>
      <c r="S132" s="2"/>
      <c r="T132" s="2"/>
      <c r="U132" s="2"/>
      <c r="V132" s="2"/>
    </row>
    <row r="133" spans="1:22" ht="15.75" customHeight="1" x14ac:dyDescent="0.3">
      <c r="A133" s="22">
        <v>35210430</v>
      </c>
      <c r="B133" s="164">
        <v>12.88</v>
      </c>
      <c r="C133" s="125">
        <v>0.16666700000000001</v>
      </c>
      <c r="D133" s="164">
        <f t="shared" si="23"/>
        <v>12.87</v>
      </c>
      <c r="E133" s="122">
        <f t="shared" si="26"/>
        <v>-0.01</v>
      </c>
      <c r="F133" s="164">
        <f t="shared" si="24"/>
        <v>13.68</v>
      </c>
      <c r="G133" s="176">
        <f t="shared" si="25"/>
        <v>14.49</v>
      </c>
      <c r="H133" s="176">
        <v>14.48</v>
      </c>
      <c r="I133" s="176">
        <f t="shared" si="27"/>
        <v>14.48</v>
      </c>
      <c r="J133" s="130" t="s">
        <v>193</v>
      </c>
      <c r="K133" s="267" t="s">
        <v>76</v>
      </c>
      <c r="L133" s="200"/>
      <c r="M133" s="200"/>
      <c r="N133" s="200"/>
      <c r="O133" s="200"/>
      <c r="P133" s="200"/>
      <c r="Q133" s="258"/>
      <c r="R133" s="23"/>
      <c r="S133" s="2"/>
      <c r="T133" s="2"/>
      <c r="U133" s="2"/>
      <c r="V133" s="2"/>
    </row>
    <row r="134" spans="1:22" ht="15.75" customHeight="1" x14ac:dyDescent="0.3">
      <c r="A134" s="22">
        <v>35210431</v>
      </c>
      <c r="B134" s="164">
        <v>25.77</v>
      </c>
      <c r="C134" s="125">
        <v>0.33333299999999999</v>
      </c>
      <c r="D134" s="164">
        <f t="shared" si="23"/>
        <v>25.75</v>
      </c>
      <c r="E134" s="122">
        <f t="shared" si="26"/>
        <v>-0.02</v>
      </c>
      <c r="F134" s="164">
        <f t="shared" si="24"/>
        <v>27.37</v>
      </c>
      <c r="G134" s="176">
        <f t="shared" si="25"/>
        <v>28.99</v>
      </c>
      <c r="H134" s="176">
        <v>28.96</v>
      </c>
      <c r="I134" s="176">
        <f t="shared" si="27"/>
        <v>28.96</v>
      </c>
      <c r="J134" s="130" t="s">
        <v>194</v>
      </c>
      <c r="K134" s="267" t="s">
        <v>77</v>
      </c>
      <c r="L134" s="200"/>
      <c r="M134" s="200"/>
      <c r="N134" s="200"/>
      <c r="O134" s="200"/>
      <c r="P134" s="200"/>
      <c r="Q134" s="258"/>
      <c r="R134" s="23"/>
      <c r="S134" s="2"/>
      <c r="T134" s="2"/>
      <c r="U134" s="2"/>
      <c r="V134" s="2"/>
    </row>
    <row r="135" spans="1:22" ht="15.75" customHeight="1" x14ac:dyDescent="0.3">
      <c r="A135" s="22">
        <v>35210432</v>
      </c>
      <c r="B135" s="164">
        <v>51.5</v>
      </c>
      <c r="C135" s="125">
        <v>0.66666700000000001</v>
      </c>
      <c r="D135" s="164">
        <f t="shared" si="23"/>
        <v>51.49</v>
      </c>
      <c r="E135" s="122">
        <f t="shared" si="26"/>
        <v>-0.01</v>
      </c>
      <c r="F135" s="164">
        <f t="shared" si="24"/>
        <v>54.73</v>
      </c>
      <c r="G135" s="176">
        <f t="shared" si="25"/>
        <v>57.97</v>
      </c>
      <c r="H135" s="176">
        <v>57.93</v>
      </c>
      <c r="I135" s="176">
        <f t="shared" si="27"/>
        <v>57.93</v>
      </c>
      <c r="J135" s="130" t="s">
        <v>195</v>
      </c>
      <c r="K135" s="267" t="s">
        <v>78</v>
      </c>
      <c r="L135" s="200"/>
      <c r="M135" s="200"/>
      <c r="N135" s="200"/>
      <c r="O135" s="200"/>
      <c r="P135" s="200"/>
      <c r="Q135" s="258"/>
      <c r="R135" s="23"/>
      <c r="S135" s="2"/>
      <c r="T135" s="2"/>
      <c r="U135" s="2"/>
      <c r="V135" s="2"/>
    </row>
    <row r="136" spans="1:22" ht="15.75" customHeight="1" x14ac:dyDescent="0.3">
      <c r="A136" s="22">
        <v>35210433</v>
      </c>
      <c r="B136" s="164">
        <v>77.239999999999995</v>
      </c>
      <c r="C136" s="125">
        <v>1</v>
      </c>
      <c r="D136" s="164">
        <f t="shared" si="23"/>
        <v>77.239999999999995</v>
      </c>
      <c r="E136" s="122">
        <f t="shared" si="26"/>
        <v>0</v>
      </c>
      <c r="F136" s="164">
        <f t="shared" si="24"/>
        <v>82.09</v>
      </c>
      <c r="G136" s="176">
        <f t="shared" si="25"/>
        <v>86.94</v>
      </c>
      <c r="H136" s="176">
        <v>86.89</v>
      </c>
      <c r="I136" s="176">
        <f t="shared" si="27"/>
        <v>86.89</v>
      </c>
      <c r="J136" s="130" t="s">
        <v>201</v>
      </c>
      <c r="K136" s="267" t="s">
        <v>79</v>
      </c>
      <c r="L136" s="200"/>
      <c r="M136" s="200"/>
      <c r="N136" s="200"/>
      <c r="O136" s="200"/>
      <c r="P136" s="200"/>
      <c r="Q136" s="258"/>
      <c r="R136" s="23"/>
      <c r="S136" s="2"/>
      <c r="T136" s="2"/>
      <c r="U136" s="2"/>
      <c r="V136" s="2"/>
    </row>
    <row r="137" spans="1:22" ht="15.75" customHeight="1" x14ac:dyDescent="0.3">
      <c r="A137" s="22">
        <v>35210434</v>
      </c>
      <c r="B137" s="164">
        <v>115.91</v>
      </c>
      <c r="C137" s="125">
        <v>1.5</v>
      </c>
      <c r="D137" s="164">
        <f t="shared" si="23"/>
        <v>115.86</v>
      </c>
      <c r="E137" s="122">
        <f t="shared" si="26"/>
        <v>-0.05</v>
      </c>
      <c r="F137" s="164">
        <f t="shared" si="24"/>
        <v>123.14</v>
      </c>
      <c r="G137" s="176">
        <f t="shared" si="25"/>
        <v>130.41999999999999</v>
      </c>
      <c r="H137" s="176">
        <v>130.34</v>
      </c>
      <c r="I137" s="176">
        <f t="shared" si="27"/>
        <v>130.34</v>
      </c>
      <c r="J137" s="130" t="s">
        <v>197</v>
      </c>
      <c r="K137" s="267" t="s">
        <v>80</v>
      </c>
      <c r="L137" s="200"/>
      <c r="M137" s="200"/>
      <c r="N137" s="200"/>
      <c r="O137" s="200"/>
      <c r="P137" s="200"/>
      <c r="Q137" s="258"/>
      <c r="R137" s="23"/>
      <c r="S137" s="2"/>
      <c r="T137" s="2"/>
      <c r="U137" s="2"/>
      <c r="V137" s="2"/>
    </row>
    <row r="138" spans="1:22" ht="15.75" customHeight="1" x14ac:dyDescent="0.3">
      <c r="A138" s="22">
        <v>35210435</v>
      </c>
      <c r="B138" s="164">
        <v>154.51</v>
      </c>
      <c r="C138" s="125">
        <v>2</v>
      </c>
      <c r="D138" s="164">
        <f t="shared" si="23"/>
        <v>154.47999999999999</v>
      </c>
      <c r="E138" s="122">
        <f t="shared" si="26"/>
        <v>-0.03</v>
      </c>
      <c r="F138" s="164">
        <f t="shared" si="24"/>
        <v>164.19</v>
      </c>
      <c r="G138" s="176">
        <f t="shared" si="25"/>
        <v>173.9</v>
      </c>
      <c r="H138" s="176">
        <v>173.78</v>
      </c>
      <c r="I138" s="176">
        <f t="shared" si="27"/>
        <v>173.78</v>
      </c>
      <c r="J138" s="130" t="s">
        <v>198</v>
      </c>
      <c r="K138" s="267" t="s">
        <v>81</v>
      </c>
      <c r="L138" s="200"/>
      <c r="M138" s="200"/>
      <c r="N138" s="200"/>
      <c r="O138" s="200"/>
      <c r="P138" s="200"/>
      <c r="Q138" s="258"/>
      <c r="R138" s="23"/>
      <c r="S138" s="2"/>
      <c r="T138" s="2"/>
      <c r="U138" s="2"/>
      <c r="V138" s="2"/>
    </row>
    <row r="139" spans="1:22" ht="15.75" customHeight="1" x14ac:dyDescent="0.3">
      <c r="A139" s="22">
        <v>35210436</v>
      </c>
      <c r="B139" s="164">
        <v>231.76</v>
      </c>
      <c r="C139" s="125">
        <v>3</v>
      </c>
      <c r="D139" s="164">
        <f t="shared" si="23"/>
        <v>231.72</v>
      </c>
      <c r="E139" s="122">
        <f t="shared" si="26"/>
        <v>-0.04</v>
      </c>
      <c r="F139" s="164">
        <f t="shared" si="24"/>
        <v>246.28</v>
      </c>
      <c r="G139" s="176">
        <f t="shared" si="25"/>
        <v>260.83999999999997</v>
      </c>
      <c r="H139" s="176">
        <v>260.67</v>
      </c>
      <c r="I139" s="176">
        <f t="shared" si="27"/>
        <v>260.67</v>
      </c>
      <c r="J139" s="130" t="s">
        <v>199</v>
      </c>
      <c r="K139" s="267" t="s">
        <v>82</v>
      </c>
      <c r="L139" s="200"/>
      <c r="M139" s="200"/>
      <c r="N139" s="200"/>
      <c r="O139" s="200"/>
      <c r="P139" s="200"/>
      <c r="Q139" s="258"/>
      <c r="R139" s="23"/>
      <c r="S139" s="2"/>
      <c r="T139" s="2"/>
      <c r="U139" s="2"/>
      <c r="V139" s="2"/>
    </row>
    <row r="140" spans="1:22" ht="15.75" customHeight="1" x14ac:dyDescent="0.3">
      <c r="A140" s="58">
        <v>35210443</v>
      </c>
      <c r="B140" s="164">
        <v>22.09</v>
      </c>
      <c r="C140" s="125">
        <v>0.28571400000000002</v>
      </c>
      <c r="D140" s="164">
        <f t="shared" si="23"/>
        <v>22.07</v>
      </c>
      <c r="E140" s="122">
        <f t="shared" si="26"/>
        <v>-0.02</v>
      </c>
      <c r="F140" s="164">
        <f t="shared" si="24"/>
        <v>23.46</v>
      </c>
      <c r="G140" s="176">
        <f t="shared" si="25"/>
        <v>24.85</v>
      </c>
      <c r="H140" s="176">
        <v>24.83</v>
      </c>
      <c r="I140" s="176">
        <f t="shared" si="27"/>
        <v>24.83</v>
      </c>
      <c r="J140" s="130" t="s">
        <v>202</v>
      </c>
      <c r="K140" s="267" t="s">
        <v>31</v>
      </c>
      <c r="L140" s="267"/>
      <c r="M140" s="267"/>
      <c r="N140" s="267"/>
      <c r="O140" s="267"/>
      <c r="P140" s="275"/>
      <c r="Q140" s="258"/>
      <c r="R140" s="23"/>
      <c r="S140" s="2"/>
      <c r="T140" s="2"/>
      <c r="U140" s="2"/>
      <c r="V140" s="2"/>
    </row>
    <row r="141" spans="1:22" ht="15.75" customHeight="1" x14ac:dyDescent="0.3">
      <c r="A141" s="58">
        <v>35210444</v>
      </c>
      <c r="B141" s="164">
        <v>33.090000000000003</v>
      </c>
      <c r="C141" s="125">
        <v>0.42857099999999998</v>
      </c>
      <c r="D141" s="164">
        <f t="shared" si="23"/>
        <v>33.1</v>
      </c>
      <c r="E141" s="122">
        <f t="shared" si="26"/>
        <v>0.01</v>
      </c>
      <c r="F141" s="164">
        <f t="shared" si="24"/>
        <v>35.18</v>
      </c>
      <c r="G141" s="176">
        <f t="shared" si="25"/>
        <v>37.26</v>
      </c>
      <c r="H141" s="176">
        <v>37.24</v>
      </c>
      <c r="I141" s="176">
        <f t="shared" si="27"/>
        <v>37.24</v>
      </c>
      <c r="J141" s="130" t="s">
        <v>203</v>
      </c>
      <c r="K141" s="267" t="s">
        <v>32</v>
      </c>
      <c r="L141" s="267"/>
      <c r="M141" s="267"/>
      <c r="N141" s="267"/>
      <c r="O141" s="267"/>
      <c r="P141" s="275"/>
      <c r="Q141" s="258"/>
      <c r="R141" s="23"/>
      <c r="S141" s="2"/>
      <c r="T141" s="2"/>
      <c r="U141" s="2"/>
      <c r="V141" s="2"/>
    </row>
    <row r="142" spans="1:22" ht="15.75" customHeight="1" x14ac:dyDescent="0.3">
      <c r="A142" s="58">
        <v>35210445</v>
      </c>
      <c r="B142" s="164">
        <v>44.16</v>
      </c>
      <c r="C142" s="125">
        <v>0.57142899999999996</v>
      </c>
      <c r="D142" s="164">
        <f t="shared" si="23"/>
        <v>44.14</v>
      </c>
      <c r="E142" s="122">
        <f t="shared" si="26"/>
        <v>-0.02</v>
      </c>
      <c r="F142" s="164">
        <f t="shared" si="24"/>
        <v>46.91</v>
      </c>
      <c r="G142" s="176">
        <f t="shared" si="25"/>
        <v>49.68</v>
      </c>
      <c r="H142" s="176">
        <v>49.65</v>
      </c>
      <c r="I142" s="176">
        <f t="shared" si="27"/>
        <v>49.65</v>
      </c>
      <c r="J142" s="130" t="s">
        <v>204</v>
      </c>
      <c r="K142" s="267" t="s">
        <v>83</v>
      </c>
      <c r="L142" s="267"/>
      <c r="M142" s="267"/>
      <c r="N142" s="267"/>
      <c r="O142" s="267"/>
      <c r="P142" s="275"/>
      <c r="Q142" s="258"/>
      <c r="R142" s="23"/>
      <c r="S142" s="2"/>
      <c r="T142" s="2"/>
      <c r="U142" s="2"/>
      <c r="V142" s="2"/>
    </row>
    <row r="143" spans="1:22" ht="15.75" customHeight="1" x14ac:dyDescent="0.3">
      <c r="A143" s="58">
        <v>35210446</v>
      </c>
      <c r="B143" s="164">
        <v>66.23</v>
      </c>
      <c r="C143" s="125">
        <v>0.85714299999999999</v>
      </c>
      <c r="D143" s="164">
        <f t="shared" si="23"/>
        <v>66.209999999999994</v>
      </c>
      <c r="E143" s="122">
        <f t="shared" si="26"/>
        <v>-0.02</v>
      </c>
      <c r="F143" s="164">
        <f t="shared" si="24"/>
        <v>70.37</v>
      </c>
      <c r="G143" s="176">
        <f t="shared" si="25"/>
        <v>74.53</v>
      </c>
      <c r="H143" s="176">
        <v>74.48</v>
      </c>
      <c r="I143" s="176">
        <f t="shared" si="27"/>
        <v>74.48</v>
      </c>
      <c r="J143" s="130" t="s">
        <v>205</v>
      </c>
      <c r="K143" s="267" t="s">
        <v>84</v>
      </c>
      <c r="L143" s="267"/>
      <c r="M143" s="267"/>
      <c r="N143" s="267"/>
      <c r="O143" s="267"/>
      <c r="P143" s="275"/>
      <c r="Q143" s="258"/>
      <c r="R143" s="23"/>
      <c r="S143" s="2"/>
      <c r="T143" s="2"/>
      <c r="U143" s="2"/>
      <c r="V143" s="2"/>
    </row>
    <row r="144" spans="1:22" ht="15.75" customHeight="1" x14ac:dyDescent="0.3">
      <c r="A144" s="58">
        <v>35210423</v>
      </c>
      <c r="B144" s="164">
        <v>22.09</v>
      </c>
      <c r="C144" s="125">
        <v>0.28571400000000002</v>
      </c>
      <c r="D144" s="164">
        <f t="shared" si="23"/>
        <v>22.07</v>
      </c>
      <c r="E144" s="122">
        <f t="shared" si="26"/>
        <v>-0.02</v>
      </c>
      <c r="F144" s="164">
        <f t="shared" si="24"/>
        <v>23.46</v>
      </c>
      <c r="G144" s="176">
        <f t="shared" si="25"/>
        <v>24.85</v>
      </c>
      <c r="H144" s="176">
        <v>24.83</v>
      </c>
      <c r="I144" s="176">
        <f t="shared" si="27"/>
        <v>24.83</v>
      </c>
      <c r="J144" s="130" t="s">
        <v>202</v>
      </c>
      <c r="K144" s="267" t="s">
        <v>21</v>
      </c>
      <c r="L144" s="267"/>
      <c r="M144" s="267"/>
      <c r="N144" s="267"/>
      <c r="O144" s="267"/>
      <c r="P144" s="275"/>
      <c r="Q144" s="258"/>
      <c r="R144" s="23"/>
      <c r="S144" s="2"/>
      <c r="T144" s="2"/>
      <c r="U144" s="2"/>
      <c r="V144" s="2"/>
    </row>
    <row r="145" spans="1:22" ht="15.75" customHeight="1" x14ac:dyDescent="0.3">
      <c r="A145" s="58">
        <v>35210424</v>
      </c>
      <c r="B145" s="164">
        <v>33.090000000000003</v>
      </c>
      <c r="C145" s="125">
        <v>0.42857099999999998</v>
      </c>
      <c r="D145" s="164">
        <f t="shared" si="23"/>
        <v>33.1</v>
      </c>
      <c r="E145" s="122">
        <f t="shared" si="26"/>
        <v>0.01</v>
      </c>
      <c r="F145" s="164">
        <f t="shared" si="24"/>
        <v>35.18</v>
      </c>
      <c r="G145" s="176">
        <f t="shared" si="25"/>
        <v>37.26</v>
      </c>
      <c r="H145" s="176">
        <v>37.24</v>
      </c>
      <c r="I145" s="176">
        <f t="shared" si="27"/>
        <v>37.24</v>
      </c>
      <c r="J145" s="130" t="s">
        <v>203</v>
      </c>
      <c r="K145" s="267" t="s">
        <v>22</v>
      </c>
      <c r="L145" s="267"/>
      <c r="M145" s="267"/>
      <c r="N145" s="267"/>
      <c r="O145" s="267"/>
      <c r="P145" s="275"/>
      <c r="Q145" s="258"/>
      <c r="R145" s="23"/>
      <c r="S145" s="2"/>
      <c r="T145" s="2"/>
      <c r="U145" s="2"/>
      <c r="V145" s="2"/>
    </row>
    <row r="146" spans="1:22" ht="15.75" customHeight="1" x14ac:dyDescent="0.3">
      <c r="A146" s="58">
        <v>35210425</v>
      </c>
      <c r="B146" s="164">
        <v>44.16</v>
      </c>
      <c r="C146" s="125">
        <v>0.57142899999999996</v>
      </c>
      <c r="D146" s="164">
        <f t="shared" si="23"/>
        <v>44.14</v>
      </c>
      <c r="E146" s="122">
        <f t="shared" si="26"/>
        <v>-0.02</v>
      </c>
      <c r="F146" s="164">
        <f t="shared" si="24"/>
        <v>46.91</v>
      </c>
      <c r="G146" s="176">
        <f t="shared" si="25"/>
        <v>49.68</v>
      </c>
      <c r="H146" s="176">
        <v>49.65</v>
      </c>
      <c r="I146" s="176">
        <f t="shared" si="27"/>
        <v>49.65</v>
      </c>
      <c r="J146" s="130" t="s">
        <v>204</v>
      </c>
      <c r="K146" s="267" t="s">
        <v>23</v>
      </c>
      <c r="L146" s="267"/>
      <c r="M146" s="267"/>
      <c r="N146" s="267"/>
      <c r="O146" s="267"/>
      <c r="P146" s="275"/>
      <c r="Q146" s="258"/>
      <c r="R146" s="23"/>
      <c r="S146" s="2"/>
      <c r="T146" s="2"/>
      <c r="U146" s="2"/>
      <c r="V146" s="2"/>
    </row>
    <row r="147" spans="1:22" ht="15.75" customHeight="1" x14ac:dyDescent="0.3">
      <c r="A147" s="58">
        <v>35210453</v>
      </c>
      <c r="B147" s="164">
        <v>11.03</v>
      </c>
      <c r="C147" s="125">
        <v>0.14285700000000001</v>
      </c>
      <c r="D147" s="164">
        <f t="shared" si="23"/>
        <v>11.03</v>
      </c>
      <c r="E147" s="122">
        <f t="shared" si="26"/>
        <v>0</v>
      </c>
      <c r="F147" s="164">
        <f t="shared" si="24"/>
        <v>11.72</v>
      </c>
      <c r="G147" s="176">
        <f t="shared" si="25"/>
        <v>12.41</v>
      </c>
      <c r="H147" s="176">
        <v>12.41</v>
      </c>
      <c r="I147" s="176">
        <f t="shared" si="27"/>
        <v>12.41</v>
      </c>
      <c r="J147" s="130" t="s">
        <v>206</v>
      </c>
      <c r="K147" s="267" t="s">
        <v>34</v>
      </c>
      <c r="L147" s="267"/>
      <c r="M147" s="267"/>
      <c r="N147" s="267"/>
      <c r="O147" s="267"/>
      <c r="P147" s="275"/>
      <c r="Q147" s="258"/>
      <c r="R147" s="23"/>
      <c r="S147" s="2"/>
      <c r="T147" s="2"/>
      <c r="U147" s="2"/>
      <c r="V147" s="2"/>
    </row>
    <row r="148" spans="1:22" ht="15.75" customHeight="1" x14ac:dyDescent="0.3">
      <c r="A148" s="58">
        <v>35210454</v>
      </c>
      <c r="B148" s="164">
        <v>16.57</v>
      </c>
      <c r="C148" s="125">
        <v>0.214286</v>
      </c>
      <c r="D148" s="164">
        <f t="shared" si="23"/>
        <v>16.55</v>
      </c>
      <c r="E148" s="122">
        <f t="shared" si="26"/>
        <v>-0.02</v>
      </c>
      <c r="F148" s="164">
        <f t="shared" si="24"/>
        <v>17.59</v>
      </c>
      <c r="G148" s="176">
        <f t="shared" si="25"/>
        <v>18.63</v>
      </c>
      <c r="H148" s="176">
        <v>18.62</v>
      </c>
      <c r="I148" s="176">
        <f t="shared" si="27"/>
        <v>18.62</v>
      </c>
      <c r="J148" s="130" t="s">
        <v>207</v>
      </c>
      <c r="K148" s="267" t="s">
        <v>35</v>
      </c>
      <c r="L148" s="267"/>
      <c r="M148" s="267"/>
      <c r="N148" s="267"/>
      <c r="O148" s="267"/>
      <c r="P148" s="275"/>
      <c r="Q148" s="258"/>
      <c r="R148" s="23"/>
      <c r="S148" s="2"/>
      <c r="T148" s="2"/>
      <c r="U148" s="2"/>
      <c r="V148" s="2"/>
    </row>
    <row r="149" spans="1:22" ht="15.75" customHeight="1" x14ac:dyDescent="0.3">
      <c r="A149" s="58">
        <v>35210455</v>
      </c>
      <c r="B149" s="164">
        <v>22.09</v>
      </c>
      <c r="C149" s="125">
        <v>0.28571400000000002</v>
      </c>
      <c r="D149" s="164">
        <f t="shared" si="23"/>
        <v>22.07</v>
      </c>
      <c r="E149" s="122">
        <f t="shared" si="26"/>
        <v>-0.02</v>
      </c>
      <c r="F149" s="164">
        <f t="shared" si="24"/>
        <v>23.46</v>
      </c>
      <c r="G149" s="176">
        <f t="shared" si="25"/>
        <v>24.85</v>
      </c>
      <c r="H149" s="176">
        <v>24.83</v>
      </c>
      <c r="I149" s="176">
        <f t="shared" si="27"/>
        <v>24.83</v>
      </c>
      <c r="J149" s="130" t="s">
        <v>202</v>
      </c>
      <c r="K149" s="267" t="s">
        <v>85</v>
      </c>
      <c r="L149" s="267"/>
      <c r="M149" s="267"/>
      <c r="N149" s="267"/>
      <c r="O149" s="267"/>
      <c r="P149" s="275"/>
      <c r="Q149" s="258"/>
      <c r="R149" s="23"/>
      <c r="S149" s="2"/>
      <c r="T149" s="2"/>
      <c r="U149" s="2"/>
      <c r="V149" s="2"/>
    </row>
    <row r="150" spans="1:22" ht="15.75" customHeight="1" x14ac:dyDescent="0.3">
      <c r="A150" s="58">
        <v>35210456</v>
      </c>
      <c r="B150" s="164">
        <v>33.090000000000003</v>
      </c>
      <c r="C150" s="125">
        <v>0.42857099999999998</v>
      </c>
      <c r="D150" s="164">
        <f t="shared" si="23"/>
        <v>33.1</v>
      </c>
      <c r="E150" s="122">
        <f t="shared" si="26"/>
        <v>0.01</v>
      </c>
      <c r="F150" s="164">
        <f t="shared" si="24"/>
        <v>35.18</v>
      </c>
      <c r="G150" s="176">
        <f t="shared" si="25"/>
        <v>37.26</v>
      </c>
      <c r="H150" s="176">
        <v>37.24</v>
      </c>
      <c r="I150" s="176">
        <f t="shared" si="27"/>
        <v>37.24</v>
      </c>
      <c r="J150" s="130" t="s">
        <v>203</v>
      </c>
      <c r="K150" s="267" t="s">
        <v>86</v>
      </c>
      <c r="L150" s="267"/>
      <c r="M150" s="267"/>
      <c r="N150" s="267"/>
      <c r="O150" s="267"/>
      <c r="P150" s="275"/>
      <c r="Q150" s="258"/>
      <c r="R150" s="23"/>
      <c r="S150" s="2"/>
      <c r="T150" s="2"/>
      <c r="U150" s="2"/>
      <c r="V150" s="2"/>
    </row>
    <row r="151" spans="1:22" ht="15.75" customHeight="1" x14ac:dyDescent="0.3">
      <c r="A151" s="58">
        <v>35210460</v>
      </c>
      <c r="B151" s="164">
        <v>12.88</v>
      </c>
      <c r="C151" s="125">
        <v>0.16666700000000001</v>
      </c>
      <c r="D151" s="164">
        <f t="shared" si="23"/>
        <v>12.87</v>
      </c>
      <c r="E151" s="122">
        <f t="shared" si="26"/>
        <v>-0.01</v>
      </c>
      <c r="F151" s="164">
        <f t="shared" si="24"/>
        <v>13.68</v>
      </c>
      <c r="G151" s="176">
        <f t="shared" si="25"/>
        <v>14.49</v>
      </c>
      <c r="H151" s="176">
        <v>14.48</v>
      </c>
      <c r="I151" s="176">
        <f t="shared" si="27"/>
        <v>14.48</v>
      </c>
      <c r="J151" s="130" t="s">
        <v>193</v>
      </c>
      <c r="K151" s="267" t="s">
        <v>36</v>
      </c>
      <c r="L151" s="267"/>
      <c r="M151" s="267"/>
      <c r="N151" s="267"/>
      <c r="O151" s="267"/>
      <c r="P151" s="275"/>
      <c r="Q151" s="258"/>
      <c r="R151" s="23"/>
      <c r="S151" s="2"/>
      <c r="T151" s="2"/>
      <c r="U151" s="2"/>
      <c r="V151" s="2"/>
    </row>
    <row r="152" spans="1:22" ht="15.75" customHeight="1" x14ac:dyDescent="0.3">
      <c r="A152" s="58">
        <v>35210461</v>
      </c>
      <c r="B152" s="164">
        <v>25.77</v>
      </c>
      <c r="C152" s="125">
        <v>0.33333299999999999</v>
      </c>
      <c r="D152" s="164">
        <f t="shared" si="23"/>
        <v>25.75</v>
      </c>
      <c r="E152" s="122">
        <f t="shared" si="26"/>
        <v>-0.02</v>
      </c>
      <c r="F152" s="164">
        <f t="shared" si="24"/>
        <v>27.37</v>
      </c>
      <c r="G152" s="176">
        <f t="shared" si="25"/>
        <v>28.99</v>
      </c>
      <c r="H152" s="176">
        <v>28.96</v>
      </c>
      <c r="I152" s="176">
        <f t="shared" si="27"/>
        <v>28.96</v>
      </c>
      <c r="J152" s="130" t="s">
        <v>194</v>
      </c>
      <c r="K152" s="267" t="s">
        <v>37</v>
      </c>
      <c r="L152" s="267"/>
      <c r="M152" s="267"/>
      <c r="N152" s="267"/>
      <c r="O152" s="267"/>
      <c r="P152" s="275"/>
      <c r="Q152" s="258"/>
      <c r="R152" s="23"/>
      <c r="S152" s="2"/>
      <c r="T152" s="2"/>
      <c r="U152" s="2"/>
      <c r="V152" s="2"/>
    </row>
    <row r="153" spans="1:22" ht="15.75" customHeight="1" x14ac:dyDescent="0.3">
      <c r="A153" s="58">
        <v>35210462</v>
      </c>
      <c r="B153" s="164">
        <v>51.5</v>
      </c>
      <c r="C153" s="125">
        <v>0.66666700000000001</v>
      </c>
      <c r="D153" s="164">
        <f t="shared" si="23"/>
        <v>51.49</v>
      </c>
      <c r="E153" s="122">
        <f t="shared" si="26"/>
        <v>-0.01</v>
      </c>
      <c r="F153" s="164">
        <f t="shared" si="24"/>
        <v>54.73</v>
      </c>
      <c r="G153" s="176">
        <f t="shared" si="25"/>
        <v>57.97</v>
      </c>
      <c r="H153" s="176">
        <v>57.93</v>
      </c>
      <c r="I153" s="176">
        <f t="shared" si="27"/>
        <v>57.93</v>
      </c>
      <c r="J153" s="130" t="s">
        <v>195</v>
      </c>
      <c r="K153" s="267" t="s">
        <v>38</v>
      </c>
      <c r="L153" s="267"/>
      <c r="M153" s="267"/>
      <c r="N153" s="267"/>
      <c r="O153" s="267"/>
      <c r="P153" s="275"/>
      <c r="Q153" s="258"/>
      <c r="R153" s="23"/>
      <c r="S153" s="2"/>
      <c r="T153" s="2"/>
      <c r="U153" s="2"/>
      <c r="V153" s="2"/>
    </row>
    <row r="154" spans="1:22" ht="15.75" customHeight="1" x14ac:dyDescent="0.3">
      <c r="A154" s="58">
        <v>35210463</v>
      </c>
      <c r="B154" s="164">
        <v>77.239999999999995</v>
      </c>
      <c r="C154" s="125">
        <v>1</v>
      </c>
      <c r="D154" s="164">
        <f t="shared" si="23"/>
        <v>77.239999999999995</v>
      </c>
      <c r="E154" s="122">
        <f t="shared" si="26"/>
        <v>0</v>
      </c>
      <c r="F154" s="164">
        <f t="shared" si="24"/>
        <v>82.09</v>
      </c>
      <c r="G154" s="176">
        <f t="shared" si="25"/>
        <v>86.94</v>
      </c>
      <c r="H154" s="176">
        <v>86.89</v>
      </c>
      <c r="I154" s="176">
        <f t="shared" si="27"/>
        <v>86.89</v>
      </c>
      <c r="J154" s="130" t="s">
        <v>201</v>
      </c>
      <c r="K154" s="267" t="s">
        <v>39</v>
      </c>
      <c r="L154" s="267"/>
      <c r="M154" s="267"/>
      <c r="N154" s="267"/>
      <c r="O154" s="267"/>
      <c r="P154" s="275"/>
      <c r="Q154" s="258"/>
      <c r="R154" s="23"/>
      <c r="S154" s="2"/>
      <c r="T154" s="2"/>
      <c r="U154" s="2"/>
      <c r="V154" s="2"/>
    </row>
    <row r="155" spans="1:22" ht="15.75" customHeight="1" x14ac:dyDescent="0.3">
      <c r="A155" s="58">
        <v>35210464</v>
      </c>
      <c r="B155" s="164">
        <v>115.91</v>
      </c>
      <c r="C155" s="125">
        <v>1.5</v>
      </c>
      <c r="D155" s="164">
        <f t="shared" si="23"/>
        <v>115.86</v>
      </c>
      <c r="E155" s="122">
        <f t="shared" si="26"/>
        <v>-0.05</v>
      </c>
      <c r="F155" s="164">
        <f t="shared" si="24"/>
        <v>123.14</v>
      </c>
      <c r="G155" s="176">
        <f t="shared" si="25"/>
        <v>130.41999999999999</v>
      </c>
      <c r="H155" s="176">
        <v>130.34</v>
      </c>
      <c r="I155" s="176">
        <f t="shared" si="27"/>
        <v>130.34</v>
      </c>
      <c r="J155" s="130" t="s">
        <v>197</v>
      </c>
      <c r="K155" s="267" t="s">
        <v>40</v>
      </c>
      <c r="L155" s="267"/>
      <c r="M155" s="267"/>
      <c r="N155" s="267"/>
      <c r="O155" s="267"/>
      <c r="P155" s="275"/>
      <c r="Q155" s="258"/>
      <c r="R155" s="23"/>
      <c r="S155" s="2"/>
      <c r="T155" s="2"/>
      <c r="U155" s="2"/>
      <c r="V155" s="2"/>
    </row>
    <row r="156" spans="1:22" ht="15.75" customHeight="1" x14ac:dyDescent="0.3">
      <c r="A156" s="58">
        <v>35210465</v>
      </c>
      <c r="B156" s="164">
        <v>154.51</v>
      </c>
      <c r="C156" s="125">
        <v>2</v>
      </c>
      <c r="D156" s="164">
        <f t="shared" si="23"/>
        <v>154.47999999999999</v>
      </c>
      <c r="E156" s="122">
        <f t="shared" si="26"/>
        <v>-0.03</v>
      </c>
      <c r="F156" s="164">
        <f t="shared" si="24"/>
        <v>164.19</v>
      </c>
      <c r="G156" s="176">
        <f t="shared" si="25"/>
        <v>173.9</v>
      </c>
      <c r="H156" s="176">
        <v>173.78</v>
      </c>
      <c r="I156" s="176">
        <f t="shared" si="27"/>
        <v>173.78</v>
      </c>
      <c r="J156" s="130" t="s">
        <v>198</v>
      </c>
      <c r="K156" s="267" t="s">
        <v>41</v>
      </c>
      <c r="L156" s="267"/>
      <c r="M156" s="267"/>
      <c r="N156" s="267"/>
      <c r="O156" s="267"/>
      <c r="P156" s="275"/>
      <c r="Q156" s="258"/>
      <c r="R156" s="23"/>
      <c r="S156" s="2"/>
      <c r="T156" s="2"/>
      <c r="U156" s="2"/>
      <c r="V156" s="2"/>
    </row>
    <row r="157" spans="1:22" ht="15.75" customHeight="1" x14ac:dyDescent="0.3">
      <c r="A157" s="26">
        <v>35210466</v>
      </c>
      <c r="B157" s="164">
        <v>231.76</v>
      </c>
      <c r="C157" s="125">
        <v>3</v>
      </c>
      <c r="D157" s="164">
        <f t="shared" si="23"/>
        <v>231.72</v>
      </c>
      <c r="E157" s="122">
        <f t="shared" si="26"/>
        <v>-0.04</v>
      </c>
      <c r="F157" s="164">
        <f t="shared" si="24"/>
        <v>246.28</v>
      </c>
      <c r="G157" s="176">
        <f t="shared" si="25"/>
        <v>260.83999999999997</v>
      </c>
      <c r="H157" s="176">
        <v>260.67</v>
      </c>
      <c r="I157" s="176">
        <f t="shared" si="27"/>
        <v>260.67</v>
      </c>
      <c r="J157" s="130" t="s">
        <v>199</v>
      </c>
      <c r="K157" s="267" t="s">
        <v>42</v>
      </c>
      <c r="L157" s="267"/>
      <c r="M157" s="267"/>
      <c r="N157" s="267"/>
      <c r="O157" s="267"/>
      <c r="P157" s="275"/>
      <c r="Q157" s="258"/>
      <c r="R157" s="23"/>
      <c r="S157" s="2"/>
      <c r="T157" s="2"/>
      <c r="U157" s="2"/>
      <c r="V157" s="2"/>
    </row>
    <row r="158" spans="1:22" s="15" customFormat="1" ht="30" customHeight="1" x14ac:dyDescent="0.25">
      <c r="A158" s="262" t="s">
        <v>88</v>
      </c>
      <c r="B158" s="208"/>
      <c r="C158" s="208"/>
      <c r="D158" s="208"/>
      <c r="E158" s="208"/>
      <c r="F158" s="208"/>
      <c r="G158" s="209"/>
      <c r="H158" s="209"/>
      <c r="I158" s="209"/>
      <c r="J158" s="208"/>
      <c r="K158" s="208"/>
      <c r="L158" s="208"/>
      <c r="M158" s="208"/>
      <c r="N158" s="208"/>
      <c r="O158" s="208"/>
      <c r="P158" s="208"/>
      <c r="Q158" s="263"/>
      <c r="R158" s="70"/>
      <c r="S158" s="14"/>
    </row>
    <row r="159" spans="1:22" s="15" customFormat="1" ht="15.75" customHeight="1" x14ac:dyDescent="0.25">
      <c r="A159" s="27">
        <v>35210510</v>
      </c>
      <c r="B159" s="164">
        <v>11.09</v>
      </c>
      <c r="C159" s="125">
        <v>0.16666700000000001</v>
      </c>
      <c r="D159" s="164">
        <f t="shared" ref="D159:D192" si="28">C159*LZErgo</f>
        <v>11.08</v>
      </c>
      <c r="E159" s="122">
        <f>D159-B159</f>
        <v>-0.01</v>
      </c>
      <c r="F159" s="164">
        <f>D159*1.06283</f>
        <v>11.78</v>
      </c>
      <c r="G159" s="176">
        <f>((F159-D159)*2)+D159</f>
        <v>12.48</v>
      </c>
      <c r="H159" s="176">
        <v>12.47</v>
      </c>
      <c r="I159" s="176">
        <f>+$I$162*C159</f>
        <v>12.47</v>
      </c>
      <c r="J159" s="130" t="s">
        <v>208</v>
      </c>
      <c r="K159" s="269" t="s">
        <v>68</v>
      </c>
      <c r="L159" s="269"/>
      <c r="M159" s="269"/>
      <c r="N159" s="269"/>
      <c r="O159" s="269"/>
      <c r="P159" s="269"/>
      <c r="Q159" s="270"/>
      <c r="R159" s="23"/>
    </row>
    <row r="160" spans="1:22" ht="15.75" customHeight="1" x14ac:dyDescent="0.3">
      <c r="A160" s="58">
        <v>35210511</v>
      </c>
      <c r="B160" s="164">
        <v>22.18</v>
      </c>
      <c r="C160" s="125">
        <v>0.33333299999999999</v>
      </c>
      <c r="D160" s="164">
        <f t="shared" si="28"/>
        <v>22.16</v>
      </c>
      <c r="E160" s="122">
        <f t="shared" ref="E160:E192" si="29">D160-B160</f>
        <v>-0.02</v>
      </c>
      <c r="F160" s="164">
        <f t="shared" ref="F160:F192" si="30">D160*1.06283</f>
        <v>23.55</v>
      </c>
      <c r="G160" s="176">
        <f t="shared" ref="G160:G195" si="31">((F160-D160)*2)+D160</f>
        <v>24.94</v>
      </c>
      <c r="H160" s="176">
        <v>24.93</v>
      </c>
      <c r="I160" s="176">
        <f t="shared" ref="I160:I161" si="32">+$I$162*C160</f>
        <v>24.93</v>
      </c>
      <c r="J160" s="130" t="s">
        <v>209</v>
      </c>
      <c r="K160" s="267" t="s">
        <v>69</v>
      </c>
      <c r="L160" s="267"/>
      <c r="M160" s="267"/>
      <c r="N160" s="267"/>
      <c r="O160" s="267"/>
      <c r="P160" s="275"/>
      <c r="Q160" s="258"/>
      <c r="R160" s="23"/>
      <c r="S160" s="2"/>
      <c r="T160" s="2"/>
      <c r="U160" s="2"/>
      <c r="V160" s="2"/>
    </row>
    <row r="161" spans="1:22" ht="15.75" customHeight="1" x14ac:dyDescent="0.3">
      <c r="A161" s="58">
        <v>35210512</v>
      </c>
      <c r="B161" s="164">
        <v>44.28</v>
      </c>
      <c r="C161" s="125">
        <v>0.66666700000000001</v>
      </c>
      <c r="D161" s="164">
        <f t="shared" si="28"/>
        <v>44.32</v>
      </c>
      <c r="E161" s="122">
        <f t="shared" si="29"/>
        <v>0.04</v>
      </c>
      <c r="F161" s="164">
        <f t="shared" si="30"/>
        <v>47.1</v>
      </c>
      <c r="G161" s="176">
        <f t="shared" si="31"/>
        <v>49.88</v>
      </c>
      <c r="H161" s="176">
        <v>49.86</v>
      </c>
      <c r="I161" s="176">
        <f t="shared" si="32"/>
        <v>49.86</v>
      </c>
      <c r="J161" s="130" t="s">
        <v>210</v>
      </c>
      <c r="K161" s="267" t="s">
        <v>70</v>
      </c>
      <c r="L161" s="267"/>
      <c r="M161" s="267"/>
      <c r="N161" s="267"/>
      <c r="O161" s="267"/>
      <c r="P161" s="275"/>
      <c r="Q161" s="258"/>
      <c r="R161" s="23"/>
      <c r="S161" s="2"/>
      <c r="T161" s="2"/>
      <c r="U161" s="2"/>
      <c r="V161" s="2"/>
    </row>
    <row r="162" spans="1:22" ht="15.75" customHeight="1" x14ac:dyDescent="0.3">
      <c r="A162" s="21">
        <v>35210513</v>
      </c>
      <c r="B162" s="165">
        <v>66.48</v>
      </c>
      <c r="C162" s="127">
        <v>1</v>
      </c>
      <c r="D162" s="165">
        <f t="shared" si="28"/>
        <v>66.48</v>
      </c>
      <c r="E162" s="123">
        <f t="shared" si="29"/>
        <v>0</v>
      </c>
      <c r="F162" s="165">
        <f t="shared" si="30"/>
        <v>70.66</v>
      </c>
      <c r="G162" s="177">
        <f t="shared" si="31"/>
        <v>74.84</v>
      </c>
      <c r="H162" s="177">
        <v>74.790000000000006</v>
      </c>
      <c r="I162" s="177">
        <f>+F162*1.0585</f>
        <v>74.790000000000006</v>
      </c>
      <c r="J162" s="131" t="s">
        <v>211</v>
      </c>
      <c r="K162" s="276" t="s">
        <v>71</v>
      </c>
      <c r="L162" s="276"/>
      <c r="M162" s="276"/>
      <c r="N162" s="276"/>
      <c r="O162" s="276"/>
      <c r="P162" s="277"/>
      <c r="Q162" s="278"/>
      <c r="R162" s="23"/>
      <c r="S162" s="2"/>
      <c r="T162" s="2"/>
      <c r="U162" s="2"/>
      <c r="V162" s="2"/>
    </row>
    <row r="163" spans="1:22" ht="15.75" customHeight="1" x14ac:dyDescent="0.3">
      <c r="A163" s="58">
        <v>35210514</v>
      </c>
      <c r="B163" s="164">
        <v>99.67</v>
      </c>
      <c r="C163" s="125">
        <v>1.5</v>
      </c>
      <c r="D163" s="164">
        <f t="shared" si="28"/>
        <v>99.72</v>
      </c>
      <c r="E163" s="122">
        <f t="shared" si="29"/>
        <v>0.05</v>
      </c>
      <c r="F163" s="164">
        <f t="shared" si="30"/>
        <v>105.99</v>
      </c>
      <c r="G163" s="176">
        <f t="shared" si="31"/>
        <v>112.26</v>
      </c>
      <c r="H163" s="176">
        <v>112.19</v>
      </c>
      <c r="I163" s="176">
        <f t="shared" ref="I163:I192" si="33">+$I$162*C163</f>
        <v>112.19</v>
      </c>
      <c r="J163" s="130" t="s">
        <v>212</v>
      </c>
      <c r="K163" s="267" t="s">
        <v>72</v>
      </c>
      <c r="L163" s="267"/>
      <c r="M163" s="267"/>
      <c r="N163" s="267"/>
      <c r="O163" s="267"/>
      <c r="P163" s="275"/>
      <c r="Q163" s="258"/>
      <c r="R163" s="23"/>
      <c r="S163" s="2"/>
      <c r="T163" s="2"/>
      <c r="U163" s="2"/>
      <c r="V163" s="2"/>
    </row>
    <row r="164" spans="1:22" ht="15.75" customHeight="1" x14ac:dyDescent="0.3">
      <c r="A164" s="58">
        <v>35210515</v>
      </c>
      <c r="B164" s="164">
        <v>132.9</v>
      </c>
      <c r="C164" s="125">
        <v>2</v>
      </c>
      <c r="D164" s="164">
        <f t="shared" si="28"/>
        <v>132.96</v>
      </c>
      <c r="E164" s="122">
        <f t="shared" si="29"/>
        <v>0.06</v>
      </c>
      <c r="F164" s="164">
        <f t="shared" si="30"/>
        <v>141.31</v>
      </c>
      <c r="G164" s="176">
        <f t="shared" si="31"/>
        <v>149.66</v>
      </c>
      <c r="H164" s="176">
        <v>149.58000000000001</v>
      </c>
      <c r="I164" s="176">
        <f t="shared" si="33"/>
        <v>149.58000000000001</v>
      </c>
      <c r="J164" s="130" t="s">
        <v>213</v>
      </c>
      <c r="K164" s="267" t="s">
        <v>73</v>
      </c>
      <c r="L164" s="267"/>
      <c r="M164" s="267"/>
      <c r="N164" s="267"/>
      <c r="O164" s="267"/>
      <c r="P164" s="275"/>
      <c r="Q164" s="258"/>
      <c r="R164" s="23"/>
      <c r="S164" s="2"/>
      <c r="T164" s="2"/>
      <c r="U164" s="2"/>
      <c r="V164" s="2"/>
    </row>
    <row r="165" spans="1:22" ht="15.75" customHeight="1" x14ac:dyDescent="0.3">
      <c r="A165" s="58">
        <v>35210516</v>
      </c>
      <c r="B165" s="164">
        <v>199.39</v>
      </c>
      <c r="C165" s="125">
        <v>3</v>
      </c>
      <c r="D165" s="164">
        <f t="shared" si="28"/>
        <v>199.44</v>
      </c>
      <c r="E165" s="122">
        <f t="shared" si="29"/>
        <v>0.05</v>
      </c>
      <c r="F165" s="164">
        <f t="shared" si="30"/>
        <v>211.97</v>
      </c>
      <c r="G165" s="176">
        <f t="shared" si="31"/>
        <v>224.5</v>
      </c>
      <c r="H165" s="176">
        <v>224.37</v>
      </c>
      <c r="I165" s="176">
        <f t="shared" si="33"/>
        <v>224.37</v>
      </c>
      <c r="J165" s="130" t="s">
        <v>214</v>
      </c>
      <c r="K165" s="267" t="s">
        <v>74</v>
      </c>
      <c r="L165" s="267"/>
      <c r="M165" s="267"/>
      <c r="N165" s="267"/>
      <c r="O165" s="267"/>
      <c r="P165" s="275"/>
      <c r="Q165" s="258"/>
      <c r="R165" s="23"/>
      <c r="S165" s="2"/>
      <c r="T165" s="2"/>
      <c r="U165" s="2"/>
      <c r="V165" s="2"/>
    </row>
    <row r="166" spans="1:22" ht="15.75" customHeight="1" x14ac:dyDescent="0.3">
      <c r="A166" s="58">
        <v>35210530</v>
      </c>
      <c r="B166" s="164">
        <v>11.09</v>
      </c>
      <c r="C166" s="125">
        <v>0.16666700000000001</v>
      </c>
      <c r="D166" s="164">
        <f t="shared" si="28"/>
        <v>11.08</v>
      </c>
      <c r="E166" s="122">
        <f t="shared" si="29"/>
        <v>-0.01</v>
      </c>
      <c r="F166" s="164">
        <f t="shared" si="30"/>
        <v>11.78</v>
      </c>
      <c r="G166" s="176">
        <f t="shared" si="31"/>
        <v>12.48</v>
      </c>
      <c r="H166" s="176">
        <v>12.47</v>
      </c>
      <c r="I166" s="176">
        <f t="shared" si="33"/>
        <v>12.47</v>
      </c>
      <c r="J166" s="130" t="s">
        <v>208</v>
      </c>
      <c r="K166" s="267" t="s">
        <v>76</v>
      </c>
      <c r="L166" s="200"/>
      <c r="M166" s="200"/>
      <c r="N166" s="200"/>
      <c r="O166" s="200"/>
      <c r="P166" s="200"/>
      <c r="Q166" s="258"/>
      <c r="R166" s="23"/>
      <c r="S166" s="2"/>
      <c r="T166" s="2"/>
      <c r="U166" s="2"/>
      <c r="V166" s="2"/>
    </row>
    <row r="167" spans="1:22" ht="15.75" customHeight="1" x14ac:dyDescent="0.3">
      <c r="A167" s="58">
        <v>35210531</v>
      </c>
      <c r="B167" s="164">
        <v>22.18</v>
      </c>
      <c r="C167" s="125">
        <v>0.33333299999999999</v>
      </c>
      <c r="D167" s="164">
        <f t="shared" si="28"/>
        <v>22.16</v>
      </c>
      <c r="E167" s="122">
        <f t="shared" si="29"/>
        <v>-0.02</v>
      </c>
      <c r="F167" s="164">
        <f t="shared" si="30"/>
        <v>23.55</v>
      </c>
      <c r="G167" s="176">
        <f t="shared" si="31"/>
        <v>24.94</v>
      </c>
      <c r="H167" s="176">
        <v>24.93</v>
      </c>
      <c r="I167" s="176">
        <f t="shared" si="33"/>
        <v>24.93</v>
      </c>
      <c r="J167" s="130" t="s">
        <v>209</v>
      </c>
      <c r="K167" s="267" t="s">
        <v>77</v>
      </c>
      <c r="L167" s="200"/>
      <c r="M167" s="200"/>
      <c r="N167" s="200"/>
      <c r="O167" s="200"/>
      <c r="P167" s="200"/>
      <c r="Q167" s="258"/>
      <c r="R167" s="23"/>
      <c r="S167" s="2"/>
      <c r="T167" s="2"/>
      <c r="U167" s="2"/>
      <c r="V167" s="2"/>
    </row>
    <row r="168" spans="1:22" ht="15.75" customHeight="1" x14ac:dyDescent="0.3">
      <c r="A168" s="58">
        <v>35210532</v>
      </c>
      <c r="B168" s="164">
        <v>44.28</v>
      </c>
      <c r="C168" s="125">
        <v>0.66666700000000001</v>
      </c>
      <c r="D168" s="164">
        <f t="shared" si="28"/>
        <v>44.32</v>
      </c>
      <c r="E168" s="122">
        <f t="shared" si="29"/>
        <v>0.04</v>
      </c>
      <c r="F168" s="164">
        <f t="shared" si="30"/>
        <v>47.1</v>
      </c>
      <c r="G168" s="176">
        <f t="shared" si="31"/>
        <v>49.88</v>
      </c>
      <c r="H168" s="176">
        <v>49.86</v>
      </c>
      <c r="I168" s="176">
        <f t="shared" si="33"/>
        <v>49.86</v>
      </c>
      <c r="J168" s="130" t="s">
        <v>210</v>
      </c>
      <c r="K168" s="267" t="s">
        <v>78</v>
      </c>
      <c r="L168" s="200"/>
      <c r="M168" s="200"/>
      <c r="N168" s="200"/>
      <c r="O168" s="200"/>
      <c r="P168" s="200"/>
      <c r="Q168" s="258"/>
      <c r="R168" s="23"/>
      <c r="S168" s="2"/>
      <c r="T168" s="2"/>
      <c r="U168" s="2"/>
      <c r="V168" s="2"/>
    </row>
    <row r="169" spans="1:22" ht="15.75" customHeight="1" x14ac:dyDescent="0.3">
      <c r="A169" s="58">
        <v>35210533</v>
      </c>
      <c r="B169" s="164">
        <v>66.48</v>
      </c>
      <c r="C169" s="125">
        <v>1</v>
      </c>
      <c r="D169" s="164">
        <f t="shared" si="28"/>
        <v>66.48</v>
      </c>
      <c r="E169" s="122">
        <f t="shared" si="29"/>
        <v>0</v>
      </c>
      <c r="F169" s="164">
        <f t="shared" si="30"/>
        <v>70.66</v>
      </c>
      <c r="G169" s="176">
        <f t="shared" si="31"/>
        <v>74.84</v>
      </c>
      <c r="H169" s="176">
        <v>74.790000000000006</v>
      </c>
      <c r="I169" s="176">
        <f t="shared" si="33"/>
        <v>74.790000000000006</v>
      </c>
      <c r="J169" s="130" t="s">
        <v>215</v>
      </c>
      <c r="K169" s="267" t="s">
        <v>79</v>
      </c>
      <c r="L169" s="200"/>
      <c r="M169" s="200"/>
      <c r="N169" s="200"/>
      <c r="O169" s="200"/>
      <c r="P169" s="200"/>
      <c r="Q169" s="258"/>
      <c r="R169" s="23"/>
      <c r="S169" s="2"/>
      <c r="T169" s="2"/>
      <c r="U169" s="2"/>
      <c r="V169" s="2"/>
    </row>
    <row r="170" spans="1:22" ht="15.75" customHeight="1" x14ac:dyDescent="0.3">
      <c r="A170" s="58">
        <v>35210534</v>
      </c>
      <c r="B170" s="164">
        <v>99.67</v>
      </c>
      <c r="C170" s="125">
        <v>1.5</v>
      </c>
      <c r="D170" s="164">
        <f t="shared" si="28"/>
        <v>99.72</v>
      </c>
      <c r="E170" s="122">
        <f t="shared" si="29"/>
        <v>0.05</v>
      </c>
      <c r="F170" s="164">
        <f t="shared" si="30"/>
        <v>105.99</v>
      </c>
      <c r="G170" s="176">
        <f t="shared" si="31"/>
        <v>112.26</v>
      </c>
      <c r="H170" s="176">
        <v>112.19</v>
      </c>
      <c r="I170" s="176">
        <f t="shared" si="33"/>
        <v>112.19</v>
      </c>
      <c r="J170" s="130" t="s">
        <v>212</v>
      </c>
      <c r="K170" s="267" t="s">
        <v>80</v>
      </c>
      <c r="L170" s="200"/>
      <c r="M170" s="200"/>
      <c r="N170" s="200"/>
      <c r="O170" s="200"/>
      <c r="P170" s="200"/>
      <c r="Q170" s="258"/>
      <c r="R170" s="23"/>
      <c r="S170" s="2"/>
      <c r="T170" s="2"/>
      <c r="U170" s="2"/>
      <c r="V170" s="2"/>
    </row>
    <row r="171" spans="1:22" ht="15.75" customHeight="1" x14ac:dyDescent="0.3">
      <c r="A171" s="58">
        <v>35210535</v>
      </c>
      <c r="B171" s="164">
        <v>132.9</v>
      </c>
      <c r="C171" s="125">
        <v>2</v>
      </c>
      <c r="D171" s="164">
        <f t="shared" si="28"/>
        <v>132.96</v>
      </c>
      <c r="E171" s="122">
        <f t="shared" si="29"/>
        <v>0.06</v>
      </c>
      <c r="F171" s="164">
        <f t="shared" si="30"/>
        <v>141.31</v>
      </c>
      <c r="G171" s="176">
        <f t="shared" si="31"/>
        <v>149.66</v>
      </c>
      <c r="H171" s="176">
        <v>149.58000000000001</v>
      </c>
      <c r="I171" s="176">
        <f t="shared" si="33"/>
        <v>149.58000000000001</v>
      </c>
      <c r="J171" s="130" t="s">
        <v>213</v>
      </c>
      <c r="K171" s="267" t="s">
        <v>81</v>
      </c>
      <c r="L171" s="200"/>
      <c r="M171" s="200"/>
      <c r="N171" s="200"/>
      <c r="O171" s="200"/>
      <c r="P171" s="200"/>
      <c r="Q171" s="258"/>
      <c r="R171" s="23"/>
      <c r="S171" s="2"/>
      <c r="T171" s="2"/>
      <c r="U171" s="2"/>
      <c r="V171" s="2"/>
    </row>
    <row r="172" spans="1:22" ht="15.75" customHeight="1" x14ac:dyDescent="0.3">
      <c r="A172" s="58">
        <v>35210536</v>
      </c>
      <c r="B172" s="164">
        <v>199.39</v>
      </c>
      <c r="C172" s="125">
        <v>3</v>
      </c>
      <c r="D172" s="164">
        <f t="shared" si="28"/>
        <v>199.44</v>
      </c>
      <c r="E172" s="122">
        <f t="shared" si="29"/>
        <v>0.05</v>
      </c>
      <c r="F172" s="164">
        <f t="shared" si="30"/>
        <v>211.97</v>
      </c>
      <c r="G172" s="176">
        <f t="shared" si="31"/>
        <v>224.5</v>
      </c>
      <c r="H172" s="176">
        <v>224.37</v>
      </c>
      <c r="I172" s="176">
        <f t="shared" si="33"/>
        <v>224.37</v>
      </c>
      <c r="J172" s="130" t="s">
        <v>214</v>
      </c>
      <c r="K172" s="267" t="s">
        <v>82</v>
      </c>
      <c r="L172" s="200"/>
      <c r="M172" s="200"/>
      <c r="N172" s="200"/>
      <c r="O172" s="200"/>
      <c r="P172" s="200"/>
      <c r="Q172" s="258"/>
      <c r="R172" s="23"/>
      <c r="S172" s="2"/>
      <c r="T172" s="2"/>
      <c r="U172" s="2"/>
      <c r="V172" s="2"/>
    </row>
    <row r="173" spans="1:22" ht="15.75" customHeight="1" x14ac:dyDescent="0.3">
      <c r="A173" s="58">
        <v>35210543</v>
      </c>
      <c r="B173" s="164">
        <v>19</v>
      </c>
      <c r="C173" s="125">
        <v>0.28571400000000002</v>
      </c>
      <c r="D173" s="164">
        <f t="shared" si="28"/>
        <v>18.989999999999998</v>
      </c>
      <c r="E173" s="122">
        <f t="shared" si="29"/>
        <v>-0.01</v>
      </c>
      <c r="F173" s="164">
        <f t="shared" si="30"/>
        <v>20.18</v>
      </c>
      <c r="G173" s="176">
        <f t="shared" si="31"/>
        <v>21.37</v>
      </c>
      <c r="H173" s="176">
        <v>21.37</v>
      </c>
      <c r="I173" s="176">
        <f t="shared" si="33"/>
        <v>21.37</v>
      </c>
      <c r="J173" s="130" t="s">
        <v>216</v>
      </c>
      <c r="K173" s="267" t="s">
        <v>31</v>
      </c>
      <c r="L173" s="267"/>
      <c r="M173" s="267"/>
      <c r="N173" s="267"/>
      <c r="O173" s="267"/>
      <c r="P173" s="275"/>
      <c r="Q173" s="258"/>
      <c r="R173" s="23"/>
      <c r="S173" s="2"/>
      <c r="T173" s="2"/>
      <c r="U173" s="2"/>
      <c r="V173" s="2"/>
    </row>
    <row r="174" spans="1:22" ht="15.75" customHeight="1" x14ac:dyDescent="0.3">
      <c r="A174" s="58">
        <v>35210544</v>
      </c>
      <c r="B174" s="164">
        <v>28.5</v>
      </c>
      <c r="C174" s="125">
        <v>0.42857099999999998</v>
      </c>
      <c r="D174" s="164">
        <f t="shared" si="28"/>
        <v>28.49</v>
      </c>
      <c r="E174" s="122">
        <f t="shared" si="29"/>
        <v>-0.01</v>
      </c>
      <c r="F174" s="164">
        <f t="shared" si="30"/>
        <v>30.28</v>
      </c>
      <c r="G174" s="176">
        <f t="shared" si="31"/>
        <v>32.07</v>
      </c>
      <c r="H174" s="176">
        <v>32.049999999999997</v>
      </c>
      <c r="I174" s="176">
        <f t="shared" si="33"/>
        <v>32.049999999999997</v>
      </c>
      <c r="J174" s="130" t="s">
        <v>217</v>
      </c>
      <c r="K174" s="267" t="s">
        <v>32</v>
      </c>
      <c r="L174" s="267"/>
      <c r="M174" s="267"/>
      <c r="N174" s="267"/>
      <c r="O174" s="267"/>
      <c r="P174" s="275"/>
      <c r="Q174" s="258"/>
      <c r="R174" s="23"/>
      <c r="S174" s="2"/>
      <c r="T174" s="2"/>
      <c r="U174" s="2"/>
      <c r="V174" s="2"/>
    </row>
    <row r="175" spans="1:22" ht="15.75" customHeight="1" x14ac:dyDescent="0.3">
      <c r="A175" s="58">
        <v>35210545</v>
      </c>
      <c r="B175" s="164">
        <v>37.96</v>
      </c>
      <c r="C175" s="125">
        <v>0.57142899999999996</v>
      </c>
      <c r="D175" s="164">
        <f t="shared" si="28"/>
        <v>37.99</v>
      </c>
      <c r="E175" s="122">
        <f t="shared" si="29"/>
        <v>0.03</v>
      </c>
      <c r="F175" s="164">
        <f t="shared" si="30"/>
        <v>40.380000000000003</v>
      </c>
      <c r="G175" s="176">
        <f t="shared" si="31"/>
        <v>42.77</v>
      </c>
      <c r="H175" s="176">
        <v>42.74</v>
      </c>
      <c r="I175" s="176">
        <f t="shared" si="33"/>
        <v>42.74</v>
      </c>
      <c r="J175" s="130" t="s">
        <v>218</v>
      </c>
      <c r="K175" s="267" t="s">
        <v>83</v>
      </c>
      <c r="L175" s="267"/>
      <c r="M175" s="267"/>
      <c r="N175" s="267"/>
      <c r="O175" s="267"/>
      <c r="P175" s="275"/>
      <c r="Q175" s="258"/>
      <c r="R175" s="23"/>
      <c r="S175" s="2"/>
      <c r="T175" s="2"/>
      <c r="U175" s="2"/>
      <c r="V175" s="2"/>
    </row>
    <row r="176" spans="1:22" ht="15.75" customHeight="1" x14ac:dyDescent="0.3">
      <c r="A176" s="58">
        <v>35210546</v>
      </c>
      <c r="B176" s="164">
        <v>56.95</v>
      </c>
      <c r="C176" s="125">
        <v>0.85714299999999999</v>
      </c>
      <c r="D176" s="164">
        <f t="shared" si="28"/>
        <v>56.98</v>
      </c>
      <c r="E176" s="122">
        <f t="shared" si="29"/>
        <v>0.03</v>
      </c>
      <c r="F176" s="164">
        <f t="shared" si="30"/>
        <v>60.56</v>
      </c>
      <c r="G176" s="176">
        <f t="shared" si="31"/>
        <v>64.14</v>
      </c>
      <c r="H176" s="176">
        <v>64.11</v>
      </c>
      <c r="I176" s="176">
        <f t="shared" si="33"/>
        <v>64.11</v>
      </c>
      <c r="J176" s="130" t="s">
        <v>219</v>
      </c>
      <c r="K176" s="267" t="s">
        <v>84</v>
      </c>
      <c r="L176" s="267"/>
      <c r="M176" s="267"/>
      <c r="N176" s="267"/>
      <c r="O176" s="267"/>
      <c r="P176" s="275"/>
      <c r="Q176" s="258"/>
      <c r="R176" s="23"/>
      <c r="S176" s="2"/>
      <c r="T176" s="2"/>
      <c r="U176" s="2"/>
      <c r="V176" s="2"/>
    </row>
    <row r="177" spans="1:22" ht="15.75" customHeight="1" x14ac:dyDescent="0.3">
      <c r="A177" s="58">
        <v>35210523</v>
      </c>
      <c r="B177" s="164">
        <v>19</v>
      </c>
      <c r="C177" s="125">
        <v>0.28571400000000002</v>
      </c>
      <c r="D177" s="164">
        <f t="shared" si="28"/>
        <v>18.989999999999998</v>
      </c>
      <c r="E177" s="122">
        <f t="shared" si="29"/>
        <v>-0.01</v>
      </c>
      <c r="F177" s="164">
        <f t="shared" si="30"/>
        <v>20.18</v>
      </c>
      <c r="G177" s="176">
        <f t="shared" si="31"/>
        <v>21.37</v>
      </c>
      <c r="H177" s="176">
        <v>21.37</v>
      </c>
      <c r="I177" s="176">
        <f t="shared" si="33"/>
        <v>21.37</v>
      </c>
      <c r="J177" s="130" t="s">
        <v>216</v>
      </c>
      <c r="K177" s="267" t="s">
        <v>21</v>
      </c>
      <c r="L177" s="267"/>
      <c r="M177" s="267"/>
      <c r="N177" s="267"/>
      <c r="O177" s="267"/>
      <c r="P177" s="275"/>
      <c r="Q177" s="258"/>
      <c r="R177" s="23"/>
      <c r="S177" s="2"/>
      <c r="T177" s="2"/>
      <c r="U177" s="2"/>
      <c r="V177" s="2"/>
    </row>
    <row r="178" spans="1:22" ht="15.75" customHeight="1" x14ac:dyDescent="0.3">
      <c r="A178" s="58">
        <v>35210524</v>
      </c>
      <c r="B178" s="164">
        <v>28.5</v>
      </c>
      <c r="C178" s="125">
        <v>0.42857099999999998</v>
      </c>
      <c r="D178" s="164">
        <f t="shared" si="28"/>
        <v>28.49</v>
      </c>
      <c r="E178" s="122">
        <f t="shared" si="29"/>
        <v>-0.01</v>
      </c>
      <c r="F178" s="164">
        <f t="shared" si="30"/>
        <v>30.28</v>
      </c>
      <c r="G178" s="176">
        <f t="shared" si="31"/>
        <v>32.07</v>
      </c>
      <c r="H178" s="176">
        <v>32.049999999999997</v>
      </c>
      <c r="I178" s="176">
        <f t="shared" si="33"/>
        <v>32.049999999999997</v>
      </c>
      <c r="J178" s="130" t="s">
        <v>217</v>
      </c>
      <c r="K178" s="267" t="s">
        <v>22</v>
      </c>
      <c r="L178" s="267"/>
      <c r="M178" s="267"/>
      <c r="N178" s="267"/>
      <c r="O178" s="267"/>
      <c r="P178" s="275"/>
      <c r="Q178" s="258"/>
      <c r="R178" s="23"/>
      <c r="S178" s="2"/>
      <c r="T178" s="2"/>
      <c r="U178" s="2"/>
      <c r="V178" s="2"/>
    </row>
    <row r="179" spans="1:22" ht="15.75" customHeight="1" x14ac:dyDescent="0.3">
      <c r="A179" s="58">
        <v>35210525</v>
      </c>
      <c r="B179" s="164">
        <v>37.96</v>
      </c>
      <c r="C179" s="125">
        <v>0.57142899999999996</v>
      </c>
      <c r="D179" s="164">
        <f t="shared" si="28"/>
        <v>37.99</v>
      </c>
      <c r="E179" s="122">
        <f t="shared" si="29"/>
        <v>0.03</v>
      </c>
      <c r="F179" s="164">
        <f t="shared" si="30"/>
        <v>40.380000000000003</v>
      </c>
      <c r="G179" s="176">
        <f t="shared" si="31"/>
        <v>42.77</v>
      </c>
      <c r="H179" s="176">
        <v>42.74</v>
      </c>
      <c r="I179" s="176">
        <f t="shared" si="33"/>
        <v>42.74</v>
      </c>
      <c r="J179" s="130" t="s">
        <v>218</v>
      </c>
      <c r="K179" s="267" t="s">
        <v>23</v>
      </c>
      <c r="L179" s="267"/>
      <c r="M179" s="267"/>
      <c r="N179" s="267"/>
      <c r="O179" s="267"/>
      <c r="P179" s="275"/>
      <c r="Q179" s="258"/>
      <c r="R179" s="23"/>
      <c r="S179" s="2"/>
      <c r="T179" s="2"/>
      <c r="U179" s="2"/>
      <c r="V179" s="2"/>
    </row>
    <row r="180" spans="1:22" ht="15.75" customHeight="1" x14ac:dyDescent="0.3">
      <c r="A180" s="58">
        <v>35210553</v>
      </c>
      <c r="B180" s="164">
        <v>9.5</v>
      </c>
      <c r="C180" s="125">
        <v>0.14285700000000001</v>
      </c>
      <c r="D180" s="164">
        <f t="shared" si="28"/>
        <v>9.5</v>
      </c>
      <c r="E180" s="122">
        <f t="shared" si="29"/>
        <v>0</v>
      </c>
      <c r="F180" s="164">
        <f t="shared" si="30"/>
        <v>10.1</v>
      </c>
      <c r="G180" s="176">
        <f t="shared" si="31"/>
        <v>10.7</v>
      </c>
      <c r="H180" s="176">
        <v>10.68</v>
      </c>
      <c r="I180" s="176">
        <f t="shared" si="33"/>
        <v>10.68</v>
      </c>
      <c r="J180" s="130" t="s">
        <v>220</v>
      </c>
      <c r="K180" s="267" t="s">
        <v>34</v>
      </c>
      <c r="L180" s="267"/>
      <c r="M180" s="267"/>
      <c r="N180" s="267"/>
      <c r="O180" s="267"/>
      <c r="P180" s="275"/>
      <c r="Q180" s="258"/>
      <c r="R180" s="23"/>
      <c r="S180" s="2"/>
      <c r="T180" s="2"/>
      <c r="U180" s="2"/>
      <c r="V180" s="2"/>
    </row>
    <row r="181" spans="1:22" ht="15.75" customHeight="1" x14ac:dyDescent="0.3">
      <c r="A181" s="58">
        <v>35210554</v>
      </c>
      <c r="B181" s="164">
        <v>14.24</v>
      </c>
      <c r="C181" s="125">
        <v>0.214286</v>
      </c>
      <c r="D181" s="164">
        <f t="shared" si="28"/>
        <v>14.25</v>
      </c>
      <c r="E181" s="122">
        <f t="shared" si="29"/>
        <v>0.01</v>
      </c>
      <c r="F181" s="164">
        <f t="shared" si="30"/>
        <v>15.15</v>
      </c>
      <c r="G181" s="176">
        <f t="shared" si="31"/>
        <v>16.05</v>
      </c>
      <c r="H181" s="176">
        <v>16.03</v>
      </c>
      <c r="I181" s="176">
        <f t="shared" si="33"/>
        <v>16.03</v>
      </c>
      <c r="J181" s="130" t="s">
        <v>221</v>
      </c>
      <c r="K181" s="267" t="s">
        <v>35</v>
      </c>
      <c r="L181" s="267"/>
      <c r="M181" s="267"/>
      <c r="N181" s="267"/>
      <c r="O181" s="267"/>
      <c r="P181" s="275"/>
      <c r="Q181" s="258"/>
      <c r="R181" s="23"/>
      <c r="S181" s="2"/>
      <c r="T181" s="2"/>
      <c r="U181" s="2"/>
      <c r="V181" s="2"/>
    </row>
    <row r="182" spans="1:22" ht="15.75" customHeight="1" x14ac:dyDescent="0.3">
      <c r="A182" s="58">
        <v>35210555</v>
      </c>
      <c r="B182" s="164">
        <v>19</v>
      </c>
      <c r="C182" s="125">
        <v>0.28571400000000002</v>
      </c>
      <c r="D182" s="164">
        <f t="shared" si="28"/>
        <v>18.989999999999998</v>
      </c>
      <c r="E182" s="122">
        <f t="shared" si="29"/>
        <v>-0.01</v>
      </c>
      <c r="F182" s="164">
        <f t="shared" si="30"/>
        <v>20.18</v>
      </c>
      <c r="G182" s="176">
        <f t="shared" si="31"/>
        <v>21.37</v>
      </c>
      <c r="H182" s="176">
        <v>21.37</v>
      </c>
      <c r="I182" s="176">
        <f t="shared" si="33"/>
        <v>21.37</v>
      </c>
      <c r="J182" s="130" t="s">
        <v>216</v>
      </c>
      <c r="K182" s="267" t="s">
        <v>85</v>
      </c>
      <c r="L182" s="267"/>
      <c r="M182" s="267"/>
      <c r="N182" s="267"/>
      <c r="O182" s="267"/>
      <c r="P182" s="275"/>
      <c r="Q182" s="258"/>
      <c r="R182" s="23"/>
      <c r="S182" s="2"/>
      <c r="T182" s="2"/>
      <c r="U182" s="2"/>
      <c r="V182" s="2"/>
    </row>
    <row r="183" spans="1:22" ht="15.75" customHeight="1" x14ac:dyDescent="0.3">
      <c r="A183" s="58">
        <v>35210556</v>
      </c>
      <c r="B183" s="164">
        <v>28.51</v>
      </c>
      <c r="C183" s="125">
        <v>0.42857099999999998</v>
      </c>
      <c r="D183" s="164">
        <f t="shared" si="28"/>
        <v>28.49</v>
      </c>
      <c r="E183" s="122">
        <f t="shared" si="29"/>
        <v>-0.02</v>
      </c>
      <c r="F183" s="164">
        <f t="shared" si="30"/>
        <v>30.28</v>
      </c>
      <c r="G183" s="176">
        <f t="shared" si="31"/>
        <v>32.07</v>
      </c>
      <c r="H183" s="176">
        <v>32.049999999999997</v>
      </c>
      <c r="I183" s="176">
        <f t="shared" si="33"/>
        <v>32.049999999999997</v>
      </c>
      <c r="J183" s="130" t="s">
        <v>217</v>
      </c>
      <c r="K183" s="267" t="s">
        <v>86</v>
      </c>
      <c r="L183" s="267"/>
      <c r="M183" s="267"/>
      <c r="N183" s="267"/>
      <c r="O183" s="267"/>
      <c r="P183" s="275"/>
      <c r="Q183" s="258"/>
      <c r="R183" s="23"/>
      <c r="S183" s="2"/>
      <c r="T183" s="2"/>
      <c r="U183" s="2"/>
      <c r="V183" s="2"/>
    </row>
    <row r="184" spans="1:22" ht="15.75" customHeight="1" x14ac:dyDescent="0.3">
      <c r="A184" s="58">
        <v>35210557</v>
      </c>
      <c r="B184" s="164">
        <v>37.97</v>
      </c>
      <c r="C184" s="125">
        <v>0.57142899999999996</v>
      </c>
      <c r="D184" s="164">
        <f t="shared" si="28"/>
        <v>37.99</v>
      </c>
      <c r="E184" s="122">
        <f t="shared" si="29"/>
        <v>0.02</v>
      </c>
      <c r="F184" s="164">
        <f t="shared" si="30"/>
        <v>40.380000000000003</v>
      </c>
      <c r="G184" s="176">
        <f t="shared" si="31"/>
        <v>42.77</v>
      </c>
      <c r="H184" s="176">
        <v>42.74</v>
      </c>
      <c r="I184" s="176">
        <f t="shared" si="33"/>
        <v>42.74</v>
      </c>
      <c r="J184" s="130" t="s">
        <v>218</v>
      </c>
      <c r="K184" s="267" t="s">
        <v>89</v>
      </c>
      <c r="L184" s="267"/>
      <c r="M184" s="267"/>
      <c r="N184" s="267"/>
      <c r="O184" s="267"/>
      <c r="P184" s="275"/>
      <c r="Q184" s="258"/>
      <c r="R184" s="23"/>
      <c r="S184" s="2"/>
      <c r="T184" s="2"/>
      <c r="U184" s="2"/>
      <c r="V184" s="2"/>
    </row>
    <row r="185" spans="1:22" ht="15.75" customHeight="1" x14ac:dyDescent="0.3">
      <c r="A185" s="58">
        <v>35210558</v>
      </c>
      <c r="B185" s="164">
        <v>47.49</v>
      </c>
      <c r="C185" s="125">
        <v>0.71428599999999998</v>
      </c>
      <c r="D185" s="164">
        <f t="shared" si="28"/>
        <v>47.49</v>
      </c>
      <c r="E185" s="122">
        <f t="shared" si="29"/>
        <v>0</v>
      </c>
      <c r="F185" s="164">
        <f t="shared" si="30"/>
        <v>50.47</v>
      </c>
      <c r="G185" s="176">
        <f t="shared" si="31"/>
        <v>53.45</v>
      </c>
      <c r="H185" s="176">
        <v>53.42</v>
      </c>
      <c r="I185" s="176">
        <f t="shared" si="33"/>
        <v>53.42</v>
      </c>
      <c r="J185" s="130" t="s">
        <v>222</v>
      </c>
      <c r="K185" s="267" t="s">
        <v>90</v>
      </c>
      <c r="L185" s="267"/>
      <c r="M185" s="267"/>
      <c r="N185" s="267"/>
      <c r="O185" s="267"/>
      <c r="P185" s="275"/>
      <c r="Q185" s="258"/>
      <c r="R185" s="23"/>
      <c r="S185" s="2"/>
      <c r="T185" s="2"/>
      <c r="U185" s="2"/>
      <c r="V185" s="2"/>
    </row>
    <row r="186" spans="1:22" ht="15.75" customHeight="1" x14ac:dyDescent="0.3">
      <c r="A186" s="58">
        <v>35210560</v>
      </c>
      <c r="B186" s="164">
        <v>11.08</v>
      </c>
      <c r="C186" s="125">
        <v>0.16666700000000001</v>
      </c>
      <c r="D186" s="164">
        <f t="shared" si="28"/>
        <v>11.08</v>
      </c>
      <c r="E186" s="122">
        <f t="shared" si="29"/>
        <v>0</v>
      </c>
      <c r="F186" s="164">
        <f t="shared" si="30"/>
        <v>11.78</v>
      </c>
      <c r="G186" s="176">
        <f t="shared" si="31"/>
        <v>12.48</v>
      </c>
      <c r="H186" s="176">
        <v>12.47</v>
      </c>
      <c r="I186" s="176">
        <f t="shared" si="33"/>
        <v>12.47</v>
      </c>
      <c r="J186" s="130" t="s">
        <v>208</v>
      </c>
      <c r="K186" s="267" t="s">
        <v>36</v>
      </c>
      <c r="L186" s="267"/>
      <c r="M186" s="267"/>
      <c r="N186" s="267"/>
      <c r="O186" s="267"/>
      <c r="P186" s="275"/>
      <c r="Q186" s="258"/>
      <c r="R186" s="23"/>
      <c r="S186" s="2"/>
      <c r="T186" s="2"/>
      <c r="U186" s="2"/>
      <c r="V186" s="2"/>
    </row>
    <row r="187" spans="1:22" ht="15.75" customHeight="1" x14ac:dyDescent="0.3">
      <c r="A187" s="58">
        <v>35210561</v>
      </c>
      <c r="B187" s="164">
        <v>22.18</v>
      </c>
      <c r="C187" s="125">
        <v>0.33333299999999999</v>
      </c>
      <c r="D187" s="164">
        <f t="shared" si="28"/>
        <v>22.16</v>
      </c>
      <c r="E187" s="122">
        <f t="shared" si="29"/>
        <v>-0.02</v>
      </c>
      <c r="F187" s="164">
        <f t="shared" si="30"/>
        <v>23.55</v>
      </c>
      <c r="G187" s="176">
        <f t="shared" si="31"/>
        <v>24.94</v>
      </c>
      <c r="H187" s="176">
        <v>24.93</v>
      </c>
      <c r="I187" s="176">
        <f t="shared" si="33"/>
        <v>24.93</v>
      </c>
      <c r="J187" s="130" t="s">
        <v>209</v>
      </c>
      <c r="K187" s="267" t="s">
        <v>37</v>
      </c>
      <c r="L187" s="267"/>
      <c r="M187" s="267"/>
      <c r="N187" s="267"/>
      <c r="O187" s="267"/>
      <c r="P187" s="275"/>
      <c r="Q187" s="258"/>
      <c r="R187" s="23"/>
      <c r="S187" s="2"/>
      <c r="T187" s="2"/>
      <c r="U187" s="2"/>
      <c r="V187" s="2"/>
    </row>
    <row r="188" spans="1:22" ht="15.75" customHeight="1" x14ac:dyDescent="0.3">
      <c r="A188" s="58">
        <v>35210562</v>
      </c>
      <c r="B188" s="164">
        <v>44.28</v>
      </c>
      <c r="C188" s="125">
        <v>0.66666700000000001</v>
      </c>
      <c r="D188" s="164">
        <f t="shared" si="28"/>
        <v>44.32</v>
      </c>
      <c r="E188" s="122">
        <f t="shared" si="29"/>
        <v>0.04</v>
      </c>
      <c r="F188" s="164">
        <f t="shared" si="30"/>
        <v>47.1</v>
      </c>
      <c r="G188" s="176">
        <f t="shared" si="31"/>
        <v>49.88</v>
      </c>
      <c r="H188" s="176">
        <v>49.86</v>
      </c>
      <c r="I188" s="176">
        <f t="shared" si="33"/>
        <v>49.86</v>
      </c>
      <c r="J188" s="130" t="s">
        <v>210</v>
      </c>
      <c r="K188" s="267" t="s">
        <v>38</v>
      </c>
      <c r="L188" s="267"/>
      <c r="M188" s="267"/>
      <c r="N188" s="267"/>
      <c r="O188" s="267"/>
      <c r="P188" s="275"/>
      <c r="Q188" s="258"/>
      <c r="R188" s="23"/>
      <c r="S188" s="2"/>
      <c r="T188" s="2"/>
      <c r="U188" s="2"/>
      <c r="V188" s="2"/>
    </row>
    <row r="189" spans="1:22" ht="15.75" customHeight="1" x14ac:dyDescent="0.3">
      <c r="A189" s="58">
        <v>35210563</v>
      </c>
      <c r="B189" s="164">
        <v>66.48</v>
      </c>
      <c r="C189" s="125">
        <v>1</v>
      </c>
      <c r="D189" s="164">
        <f t="shared" si="28"/>
        <v>66.48</v>
      </c>
      <c r="E189" s="122">
        <f t="shared" si="29"/>
        <v>0</v>
      </c>
      <c r="F189" s="164">
        <f t="shared" si="30"/>
        <v>70.66</v>
      </c>
      <c r="G189" s="176">
        <f t="shared" si="31"/>
        <v>74.84</v>
      </c>
      <c r="H189" s="176">
        <v>74.790000000000006</v>
      </c>
      <c r="I189" s="176">
        <f t="shared" si="33"/>
        <v>74.790000000000006</v>
      </c>
      <c r="J189" s="130" t="s">
        <v>215</v>
      </c>
      <c r="K189" s="267" t="s">
        <v>39</v>
      </c>
      <c r="L189" s="267"/>
      <c r="M189" s="267"/>
      <c r="N189" s="267"/>
      <c r="O189" s="267"/>
      <c r="P189" s="275"/>
      <c r="Q189" s="258"/>
      <c r="R189" s="23"/>
      <c r="S189" s="2"/>
      <c r="T189" s="2"/>
      <c r="U189" s="2"/>
      <c r="V189" s="2"/>
    </row>
    <row r="190" spans="1:22" ht="15.75" customHeight="1" x14ac:dyDescent="0.3">
      <c r="A190" s="58">
        <v>35210564</v>
      </c>
      <c r="B190" s="164">
        <v>99.67</v>
      </c>
      <c r="C190" s="125">
        <v>1.5</v>
      </c>
      <c r="D190" s="164">
        <f t="shared" si="28"/>
        <v>99.72</v>
      </c>
      <c r="E190" s="122">
        <f t="shared" si="29"/>
        <v>0.05</v>
      </c>
      <c r="F190" s="164">
        <f t="shared" si="30"/>
        <v>105.99</v>
      </c>
      <c r="G190" s="176">
        <f t="shared" si="31"/>
        <v>112.26</v>
      </c>
      <c r="H190" s="176">
        <v>112.19</v>
      </c>
      <c r="I190" s="176">
        <f t="shared" si="33"/>
        <v>112.19</v>
      </c>
      <c r="J190" s="130" t="s">
        <v>212</v>
      </c>
      <c r="K190" s="267" t="s">
        <v>40</v>
      </c>
      <c r="L190" s="267"/>
      <c r="M190" s="267"/>
      <c r="N190" s="267"/>
      <c r="O190" s="267"/>
      <c r="P190" s="275"/>
      <c r="Q190" s="258"/>
      <c r="R190" s="23"/>
      <c r="S190" s="2"/>
      <c r="T190" s="2"/>
      <c r="U190" s="2"/>
      <c r="V190" s="2"/>
    </row>
    <row r="191" spans="1:22" ht="15.75" customHeight="1" x14ac:dyDescent="0.3">
      <c r="A191" s="58">
        <v>35210565</v>
      </c>
      <c r="B191" s="164">
        <v>132.9</v>
      </c>
      <c r="C191" s="125">
        <v>2</v>
      </c>
      <c r="D191" s="164">
        <f t="shared" si="28"/>
        <v>132.96</v>
      </c>
      <c r="E191" s="122">
        <f t="shared" si="29"/>
        <v>0.06</v>
      </c>
      <c r="F191" s="164">
        <f t="shared" si="30"/>
        <v>141.31</v>
      </c>
      <c r="G191" s="176">
        <f t="shared" si="31"/>
        <v>149.66</v>
      </c>
      <c r="H191" s="176">
        <v>149.58000000000001</v>
      </c>
      <c r="I191" s="176">
        <f t="shared" si="33"/>
        <v>149.58000000000001</v>
      </c>
      <c r="J191" s="130" t="s">
        <v>213</v>
      </c>
      <c r="K191" s="267" t="s">
        <v>41</v>
      </c>
      <c r="L191" s="267"/>
      <c r="M191" s="267"/>
      <c r="N191" s="267"/>
      <c r="O191" s="267"/>
      <c r="P191" s="275"/>
      <c r="Q191" s="258"/>
      <c r="R191" s="23"/>
      <c r="S191" s="2"/>
      <c r="T191" s="2"/>
      <c r="U191" s="2"/>
      <c r="V191" s="2"/>
    </row>
    <row r="192" spans="1:22" ht="15.75" customHeight="1" x14ac:dyDescent="0.3">
      <c r="A192" s="26">
        <v>35210566</v>
      </c>
      <c r="B192" s="164">
        <v>199.39</v>
      </c>
      <c r="C192" s="125">
        <v>3</v>
      </c>
      <c r="D192" s="164">
        <f t="shared" si="28"/>
        <v>199.44</v>
      </c>
      <c r="E192" s="122">
        <f t="shared" si="29"/>
        <v>0.05</v>
      </c>
      <c r="F192" s="164">
        <f t="shared" si="30"/>
        <v>211.97</v>
      </c>
      <c r="G192" s="176">
        <f t="shared" si="31"/>
        <v>224.5</v>
      </c>
      <c r="H192" s="176">
        <v>224.37</v>
      </c>
      <c r="I192" s="176">
        <f t="shared" si="33"/>
        <v>224.37</v>
      </c>
      <c r="J192" s="130" t="s">
        <v>214</v>
      </c>
      <c r="K192" s="267" t="s">
        <v>42</v>
      </c>
      <c r="L192" s="267"/>
      <c r="M192" s="267"/>
      <c r="N192" s="267"/>
      <c r="O192" s="267"/>
      <c r="P192" s="275"/>
      <c r="Q192" s="258"/>
      <c r="R192" s="23"/>
      <c r="S192" s="2"/>
      <c r="T192" s="2"/>
      <c r="U192" s="2"/>
      <c r="V192" s="2"/>
    </row>
    <row r="193" spans="1:22" s="15" customFormat="1" ht="30" customHeight="1" x14ac:dyDescent="0.25">
      <c r="A193" s="262" t="s">
        <v>91</v>
      </c>
      <c r="B193" s="208"/>
      <c r="C193" s="208"/>
      <c r="D193" s="208"/>
      <c r="E193" s="208"/>
      <c r="F193" s="208"/>
      <c r="G193" s="209"/>
      <c r="H193" s="209"/>
      <c r="I193" s="209"/>
      <c r="J193" s="208"/>
      <c r="K193" s="208"/>
      <c r="L193" s="208"/>
      <c r="M193" s="208"/>
      <c r="N193" s="208"/>
      <c r="O193" s="208"/>
      <c r="P193" s="208"/>
      <c r="Q193" s="263"/>
      <c r="R193" s="70"/>
      <c r="S193" s="14"/>
    </row>
    <row r="194" spans="1:22" ht="30.75" customHeight="1" x14ac:dyDescent="0.3">
      <c r="A194" s="58">
        <v>35210600</v>
      </c>
      <c r="B194" s="164">
        <v>66.89</v>
      </c>
      <c r="C194" s="125">
        <v>0.16666700000000001</v>
      </c>
      <c r="D194" s="164">
        <f>C194*(LZArzt+LZPsych+LZPflege+LZSoz+LZErgo)</f>
        <v>66.900000000000006</v>
      </c>
      <c r="E194" s="122">
        <f>D194-B194</f>
        <v>0.01</v>
      </c>
      <c r="F194" s="164">
        <f>(+$F$13+$F$62+$F$94+$F$128+$F$162)*C194</f>
        <v>71.16</v>
      </c>
      <c r="G194" s="176">
        <f t="shared" si="31"/>
        <v>75.42</v>
      </c>
      <c r="H194" s="176">
        <v>75.319999999999993</v>
      </c>
      <c r="I194" s="176">
        <f>(+$I$13+$I$62+$I$94+$I$128+$I$162)*C194</f>
        <v>75.319999999999993</v>
      </c>
      <c r="J194" s="130" t="s">
        <v>223</v>
      </c>
      <c r="K194" s="269" t="s">
        <v>518</v>
      </c>
      <c r="L194" s="269"/>
      <c r="M194" s="269"/>
      <c r="N194" s="269"/>
      <c r="O194" s="269"/>
      <c r="P194" s="269"/>
      <c r="Q194" s="270"/>
      <c r="R194" s="23"/>
      <c r="S194" s="2"/>
      <c r="T194" s="2"/>
      <c r="U194" s="2"/>
      <c r="V194" s="2"/>
    </row>
    <row r="195" spans="1:22" ht="30.75" customHeight="1" x14ac:dyDescent="0.3">
      <c r="A195" s="26">
        <v>35210609</v>
      </c>
      <c r="B195" s="164">
        <v>133.83000000000001</v>
      </c>
      <c r="C195" s="125">
        <v>0.33333299999999999</v>
      </c>
      <c r="D195" s="164">
        <f>C195*(LZArzt+LZPsych+LZPflege+LZSoz+LZErgo)</f>
        <v>133.80000000000001</v>
      </c>
      <c r="E195" s="122">
        <f>D195-B195</f>
        <v>-0.03</v>
      </c>
      <c r="F195" s="164">
        <f>(+$F$13+$F$62+$F$94+$F$128+$F$162)*C195</f>
        <v>142.32</v>
      </c>
      <c r="G195" s="176">
        <f t="shared" si="31"/>
        <v>150.84</v>
      </c>
      <c r="H195" s="176">
        <v>150.63999999999999</v>
      </c>
      <c r="I195" s="176">
        <f>(+$I$13+$I$62+$I$94+$I$128+$I$162)*C195</f>
        <v>150.63999999999999</v>
      </c>
      <c r="J195" s="130" t="s">
        <v>224</v>
      </c>
      <c r="K195" s="271" t="s">
        <v>519</v>
      </c>
      <c r="L195" s="271"/>
      <c r="M195" s="271"/>
      <c r="N195" s="271"/>
      <c r="O195" s="271"/>
      <c r="P195" s="271"/>
      <c r="Q195" s="272"/>
      <c r="R195" s="23"/>
      <c r="S195" s="2"/>
      <c r="T195" s="2"/>
      <c r="U195" s="2"/>
      <c r="V195" s="2"/>
    </row>
    <row r="196" spans="1:22" ht="30" customHeight="1" x14ac:dyDescent="0.3">
      <c r="A196" s="262" t="s">
        <v>92</v>
      </c>
      <c r="B196" s="208"/>
      <c r="C196" s="208"/>
      <c r="D196" s="208"/>
      <c r="E196" s="208"/>
      <c r="F196" s="208"/>
      <c r="G196" s="209"/>
      <c r="H196" s="209"/>
      <c r="I196" s="209"/>
      <c r="J196" s="208"/>
      <c r="K196" s="208"/>
      <c r="L196" s="208"/>
      <c r="M196" s="208"/>
      <c r="N196" s="208"/>
      <c r="O196" s="208"/>
      <c r="P196" s="208"/>
      <c r="Q196" s="263"/>
      <c r="R196" s="70"/>
      <c r="S196" s="1"/>
      <c r="T196" s="2"/>
      <c r="U196" s="2"/>
      <c r="V196" s="2"/>
    </row>
    <row r="197" spans="1:22" ht="15.75" customHeight="1" x14ac:dyDescent="0.25">
      <c r="A197" s="22">
        <v>35210770</v>
      </c>
      <c r="B197" s="164">
        <v>10.039999999999999</v>
      </c>
      <c r="C197" s="125">
        <v>0.16666700000000001</v>
      </c>
      <c r="D197" s="164">
        <f>C197*LZPflege</f>
        <v>10.039999999999999</v>
      </c>
      <c r="E197" s="122">
        <f>D197-B197</f>
        <v>0</v>
      </c>
      <c r="F197" s="164">
        <f>D197*1.06297</f>
        <v>10.67</v>
      </c>
      <c r="G197" s="176">
        <f t="shared" ref="G197" si="34">((F197-D197)*2)+D197</f>
        <v>11.3</v>
      </c>
      <c r="H197" s="176">
        <v>11.29</v>
      </c>
      <c r="I197" s="176">
        <f>+F197*1.0585</f>
        <v>11.29</v>
      </c>
      <c r="J197" s="130" t="s">
        <v>178</v>
      </c>
      <c r="K197" s="273" t="s">
        <v>93</v>
      </c>
      <c r="L197" s="273"/>
      <c r="M197" s="273"/>
      <c r="N197" s="273"/>
      <c r="O197" s="273"/>
      <c r="P197" s="273"/>
      <c r="Q197" s="274"/>
      <c r="R197" s="28"/>
      <c r="S197" s="2"/>
      <c r="T197" s="2"/>
      <c r="U197" s="2"/>
      <c r="V197" s="2"/>
    </row>
    <row r="198" spans="1:22" ht="15.75" customHeight="1" x14ac:dyDescent="0.3">
      <c r="A198" s="29"/>
      <c r="B198" s="164"/>
      <c r="C198" s="125"/>
      <c r="D198" s="164"/>
      <c r="E198" s="122"/>
      <c r="F198" s="164"/>
      <c r="G198" s="176"/>
      <c r="H198" s="176"/>
      <c r="I198" s="176"/>
      <c r="J198" s="129"/>
      <c r="K198" s="267" t="s">
        <v>10</v>
      </c>
      <c r="L198" s="267"/>
      <c r="M198" s="256" t="s">
        <v>94</v>
      </c>
      <c r="N198" s="256"/>
      <c r="O198" s="256"/>
      <c r="P198" s="257"/>
      <c r="Q198" s="258"/>
      <c r="R198" s="23"/>
      <c r="S198" s="2"/>
      <c r="T198" s="2"/>
      <c r="U198" s="2"/>
      <c r="V198" s="2"/>
    </row>
    <row r="199" spans="1:22" ht="15.75" customHeight="1" x14ac:dyDescent="0.3">
      <c r="A199" s="29"/>
      <c r="B199" s="164"/>
      <c r="C199" s="125"/>
      <c r="D199" s="164"/>
      <c r="E199" s="122"/>
      <c r="F199" s="164"/>
      <c r="G199" s="176"/>
      <c r="H199" s="176"/>
      <c r="I199" s="176"/>
      <c r="J199" s="129"/>
      <c r="K199" s="255"/>
      <c r="L199" s="255"/>
      <c r="M199" s="256" t="s">
        <v>95</v>
      </c>
      <c r="N199" s="256"/>
      <c r="O199" s="256"/>
      <c r="P199" s="257"/>
      <c r="Q199" s="258"/>
      <c r="R199" s="23"/>
      <c r="S199" s="2"/>
      <c r="T199" s="2"/>
      <c r="U199" s="2"/>
      <c r="V199" s="2"/>
    </row>
    <row r="200" spans="1:22" ht="15.75" customHeight="1" x14ac:dyDescent="0.3">
      <c r="A200" s="29"/>
      <c r="B200" s="164"/>
      <c r="C200" s="125"/>
      <c r="D200" s="164"/>
      <c r="E200" s="122"/>
      <c r="F200" s="164"/>
      <c r="G200" s="176"/>
      <c r="H200" s="176"/>
      <c r="I200" s="176"/>
      <c r="J200" s="129"/>
      <c r="K200" s="255"/>
      <c r="L200" s="255"/>
      <c r="M200" s="256" t="s">
        <v>96</v>
      </c>
      <c r="N200" s="256"/>
      <c r="O200" s="256"/>
      <c r="P200" s="257"/>
      <c r="Q200" s="258"/>
      <c r="R200" s="23"/>
      <c r="S200" s="2"/>
      <c r="T200" s="2"/>
      <c r="U200" s="2"/>
      <c r="V200" s="2"/>
    </row>
    <row r="201" spans="1:22" ht="15.75" customHeight="1" x14ac:dyDescent="0.25">
      <c r="A201" s="22">
        <v>35210771</v>
      </c>
      <c r="B201" s="164">
        <v>20.100000000000001</v>
      </c>
      <c r="C201" s="125">
        <v>0.33333299999999999</v>
      </c>
      <c r="D201" s="164">
        <f>C201*LZPflege</f>
        <v>20.09</v>
      </c>
      <c r="E201" s="122">
        <f t="shared" ref="E201:E209" si="35">D201-B201</f>
        <v>-0.01</v>
      </c>
      <c r="F201" s="164">
        <f>D201*1.06297</f>
        <v>21.36</v>
      </c>
      <c r="G201" s="176">
        <f t="shared" ref="G201:G209" si="36">((F201-D201)*2)+D201</f>
        <v>22.63</v>
      </c>
      <c r="H201" s="176">
        <v>22.61</v>
      </c>
      <c r="I201" s="176">
        <f>+F201*1.0585</f>
        <v>22.61</v>
      </c>
      <c r="J201" s="130" t="s">
        <v>179</v>
      </c>
      <c r="K201" s="264" t="s">
        <v>97</v>
      </c>
      <c r="L201" s="264"/>
      <c r="M201" s="264"/>
      <c r="N201" s="264"/>
      <c r="O201" s="264"/>
      <c r="P201" s="265"/>
      <c r="Q201" s="266"/>
      <c r="R201" s="28"/>
      <c r="S201" s="2"/>
      <c r="T201" s="2"/>
      <c r="U201" s="2"/>
      <c r="V201" s="2"/>
    </row>
    <row r="202" spans="1:22" ht="15.75" customHeight="1" x14ac:dyDescent="0.3">
      <c r="A202" s="29"/>
      <c r="B202" s="164"/>
      <c r="C202" s="125"/>
      <c r="D202" s="164"/>
      <c r="E202" s="122"/>
      <c r="F202" s="164"/>
      <c r="G202" s="176"/>
      <c r="H202" s="176"/>
      <c r="I202" s="176"/>
      <c r="J202" s="129"/>
      <c r="K202" s="267" t="s">
        <v>10</v>
      </c>
      <c r="L202" s="267"/>
      <c r="M202" s="256" t="s">
        <v>98</v>
      </c>
      <c r="N202" s="256"/>
      <c r="O202" s="256"/>
      <c r="P202" s="257"/>
      <c r="Q202" s="258"/>
      <c r="R202" s="23"/>
      <c r="S202" s="2"/>
      <c r="T202" s="2"/>
      <c r="U202" s="2"/>
      <c r="V202" s="2"/>
    </row>
    <row r="203" spans="1:22" ht="15.75" customHeight="1" x14ac:dyDescent="0.3">
      <c r="A203" s="29"/>
      <c r="B203" s="164"/>
      <c r="C203" s="125"/>
      <c r="D203" s="164"/>
      <c r="E203" s="122"/>
      <c r="F203" s="164"/>
      <c r="G203" s="176"/>
      <c r="H203" s="176"/>
      <c r="I203" s="176"/>
      <c r="J203" s="129"/>
      <c r="K203" s="255"/>
      <c r="L203" s="255"/>
      <c r="M203" s="256" t="s">
        <v>95</v>
      </c>
      <c r="N203" s="256"/>
      <c r="O203" s="256"/>
      <c r="P203" s="257"/>
      <c r="Q203" s="258"/>
      <c r="R203" s="23"/>
      <c r="S203" s="2"/>
      <c r="T203" s="2"/>
      <c r="U203" s="2"/>
      <c r="V203" s="2"/>
    </row>
    <row r="204" spans="1:22" ht="15.75" customHeight="1" x14ac:dyDescent="0.3">
      <c r="A204" s="29"/>
      <c r="B204" s="164"/>
      <c r="C204" s="125"/>
      <c r="D204" s="164"/>
      <c r="E204" s="122"/>
      <c r="F204" s="164"/>
      <c r="G204" s="176"/>
      <c r="H204" s="176"/>
      <c r="I204" s="176"/>
      <c r="J204" s="129"/>
      <c r="K204" s="255"/>
      <c r="L204" s="255"/>
      <c r="M204" s="256" t="s">
        <v>96</v>
      </c>
      <c r="N204" s="256"/>
      <c r="O204" s="256"/>
      <c r="P204" s="257"/>
      <c r="Q204" s="258"/>
      <c r="R204" s="23"/>
      <c r="S204" s="2"/>
      <c r="T204" s="2"/>
      <c r="U204" s="2"/>
      <c r="V204" s="2"/>
    </row>
    <row r="205" spans="1:22" ht="15.75" customHeight="1" x14ac:dyDescent="0.25">
      <c r="A205" s="22">
        <v>35210772</v>
      </c>
      <c r="B205" s="164">
        <v>40.15</v>
      </c>
      <c r="C205" s="125">
        <v>0.66666700000000001</v>
      </c>
      <c r="D205" s="164">
        <f>C205*LZPflege</f>
        <v>40.17</v>
      </c>
      <c r="E205" s="122">
        <f t="shared" si="35"/>
        <v>0.02</v>
      </c>
      <c r="F205" s="164">
        <f>D205*1.06297</f>
        <v>42.7</v>
      </c>
      <c r="G205" s="176">
        <f t="shared" si="36"/>
        <v>45.23</v>
      </c>
      <c r="H205" s="176">
        <v>45.2</v>
      </c>
      <c r="I205" s="176">
        <f>+F205*1.0585</f>
        <v>45.2</v>
      </c>
      <c r="J205" s="130" t="s">
        <v>180</v>
      </c>
      <c r="K205" s="264" t="s">
        <v>99</v>
      </c>
      <c r="L205" s="264"/>
      <c r="M205" s="264"/>
      <c r="N205" s="264"/>
      <c r="O205" s="264"/>
      <c r="P205" s="265"/>
      <c r="Q205" s="266"/>
      <c r="R205" s="28"/>
      <c r="S205" s="2"/>
      <c r="T205" s="2"/>
      <c r="U205" s="2"/>
      <c r="V205" s="2"/>
    </row>
    <row r="206" spans="1:22" ht="15.75" customHeight="1" x14ac:dyDescent="0.3">
      <c r="A206" s="29"/>
      <c r="B206" s="164"/>
      <c r="C206" s="125"/>
      <c r="D206" s="164"/>
      <c r="E206" s="122"/>
      <c r="F206" s="164"/>
      <c r="G206" s="176"/>
      <c r="H206" s="176"/>
      <c r="I206" s="176"/>
      <c r="J206" s="129"/>
      <c r="K206" s="267" t="s">
        <v>10</v>
      </c>
      <c r="L206" s="267"/>
      <c r="M206" s="256" t="s">
        <v>94</v>
      </c>
      <c r="N206" s="256"/>
      <c r="O206" s="256"/>
      <c r="P206" s="257"/>
      <c r="Q206" s="258"/>
      <c r="R206" s="23"/>
      <c r="S206" s="2"/>
      <c r="T206" s="2"/>
      <c r="U206" s="2"/>
      <c r="V206" s="2"/>
    </row>
    <row r="207" spans="1:22" ht="15.75" customHeight="1" x14ac:dyDescent="0.3">
      <c r="A207" s="29"/>
      <c r="B207" s="164"/>
      <c r="C207" s="125"/>
      <c r="D207" s="164"/>
      <c r="E207" s="122"/>
      <c r="F207" s="164"/>
      <c r="G207" s="176"/>
      <c r="H207" s="176"/>
      <c r="I207" s="176"/>
      <c r="J207" s="129"/>
      <c r="K207" s="255"/>
      <c r="L207" s="255"/>
      <c r="M207" s="256" t="s">
        <v>95</v>
      </c>
      <c r="N207" s="256"/>
      <c r="O207" s="256"/>
      <c r="P207" s="257"/>
      <c r="Q207" s="258"/>
      <c r="R207" s="23"/>
      <c r="S207" s="2"/>
      <c r="T207" s="2"/>
      <c r="U207" s="2"/>
      <c r="V207" s="2"/>
    </row>
    <row r="208" spans="1:22" ht="15.75" customHeight="1" x14ac:dyDescent="0.3">
      <c r="A208" s="29"/>
      <c r="B208" s="164"/>
      <c r="C208" s="125"/>
      <c r="D208" s="164"/>
      <c r="E208" s="122"/>
      <c r="F208" s="164"/>
      <c r="G208" s="176"/>
      <c r="H208" s="176"/>
      <c r="I208" s="176"/>
      <c r="J208" s="129"/>
      <c r="K208" s="255"/>
      <c r="L208" s="255"/>
      <c r="M208" s="256" t="s">
        <v>96</v>
      </c>
      <c r="N208" s="256"/>
      <c r="O208" s="256"/>
      <c r="P208" s="257"/>
      <c r="Q208" s="258"/>
      <c r="R208" s="23"/>
      <c r="S208" s="2"/>
      <c r="T208" s="2"/>
      <c r="U208" s="2"/>
      <c r="V208" s="2"/>
    </row>
    <row r="209" spans="1:22" ht="15.75" customHeight="1" x14ac:dyDescent="0.25">
      <c r="A209" s="22">
        <v>35210773</v>
      </c>
      <c r="B209" s="164">
        <v>60.26</v>
      </c>
      <c r="C209" s="125">
        <v>1</v>
      </c>
      <c r="D209" s="164">
        <f>C209*LZPflege</f>
        <v>60.26</v>
      </c>
      <c r="E209" s="122">
        <f t="shared" si="35"/>
        <v>0</v>
      </c>
      <c r="F209" s="164">
        <f>D209*1.06297</f>
        <v>64.05</v>
      </c>
      <c r="G209" s="176">
        <f t="shared" si="36"/>
        <v>67.84</v>
      </c>
      <c r="H209" s="176">
        <v>67.8</v>
      </c>
      <c r="I209" s="176">
        <f>+F209*1.0585</f>
        <v>67.8</v>
      </c>
      <c r="J209" s="130" t="s">
        <v>186</v>
      </c>
      <c r="K209" s="264" t="s">
        <v>100</v>
      </c>
      <c r="L209" s="264"/>
      <c r="M209" s="264"/>
      <c r="N209" s="264"/>
      <c r="O209" s="264"/>
      <c r="P209" s="265"/>
      <c r="Q209" s="266"/>
      <c r="R209" s="28"/>
      <c r="S209" s="2"/>
      <c r="T209" s="2"/>
      <c r="U209" s="2"/>
      <c r="V209" s="2"/>
    </row>
    <row r="210" spans="1:22" ht="15.75" customHeight="1" x14ac:dyDescent="0.3">
      <c r="A210" s="30"/>
      <c r="B210" s="164"/>
      <c r="C210" s="129"/>
      <c r="D210" s="164"/>
      <c r="E210" s="122"/>
      <c r="F210" s="164"/>
      <c r="G210" s="176"/>
      <c r="H210" s="176"/>
      <c r="I210" s="176"/>
      <c r="J210" s="129"/>
      <c r="K210" s="267" t="s">
        <v>10</v>
      </c>
      <c r="L210" s="267"/>
      <c r="M210" s="256" t="s">
        <v>101</v>
      </c>
      <c r="N210" s="256"/>
      <c r="O210" s="256"/>
      <c r="P210" s="257"/>
      <c r="Q210" s="268"/>
      <c r="R210" s="5"/>
      <c r="S210" s="2"/>
      <c r="T210" s="2"/>
      <c r="U210" s="2"/>
      <c r="V210" s="2"/>
    </row>
    <row r="211" spans="1:22" ht="15.75" customHeight="1" x14ac:dyDescent="0.3">
      <c r="A211" s="30"/>
      <c r="B211" s="164"/>
      <c r="C211" s="129"/>
      <c r="D211" s="164"/>
      <c r="E211" s="122"/>
      <c r="F211" s="164"/>
      <c r="G211" s="176"/>
      <c r="H211" s="176"/>
      <c r="I211" s="176"/>
      <c r="J211" s="129"/>
      <c r="K211" s="255"/>
      <c r="L211" s="255"/>
      <c r="M211" s="256" t="s">
        <v>95</v>
      </c>
      <c r="N211" s="256"/>
      <c r="O211" s="256"/>
      <c r="P211" s="257"/>
      <c r="Q211" s="258"/>
      <c r="R211" s="5"/>
      <c r="S211" s="2"/>
      <c r="T211" s="2"/>
      <c r="U211" s="2"/>
      <c r="V211" s="2"/>
    </row>
    <row r="212" spans="1:22" ht="15.75" customHeight="1" x14ac:dyDescent="0.3">
      <c r="A212" s="31"/>
      <c r="B212" s="164"/>
      <c r="C212" s="129"/>
      <c r="D212" s="164"/>
      <c r="E212" s="122"/>
      <c r="F212" s="164"/>
      <c r="G212" s="176"/>
      <c r="H212" s="176"/>
      <c r="I212" s="176"/>
      <c r="J212" s="129"/>
      <c r="K212" s="259"/>
      <c r="L212" s="259"/>
      <c r="M212" s="260" t="s">
        <v>96</v>
      </c>
      <c r="N212" s="260"/>
      <c r="O212" s="260"/>
      <c r="P212" s="260"/>
      <c r="Q212" s="261"/>
      <c r="R212" s="5"/>
      <c r="S212" s="2"/>
      <c r="T212" s="2"/>
      <c r="U212" s="2"/>
      <c r="V212" s="2"/>
    </row>
    <row r="213" spans="1:22" s="32" customFormat="1" ht="30" customHeight="1" x14ac:dyDescent="0.25">
      <c r="A213" s="262" t="s">
        <v>102</v>
      </c>
      <c r="B213" s="208"/>
      <c r="C213" s="208"/>
      <c r="D213" s="208"/>
      <c r="E213" s="208"/>
      <c r="F213" s="208"/>
      <c r="G213" s="209"/>
      <c r="H213" s="209"/>
      <c r="I213" s="209"/>
      <c r="J213" s="208"/>
      <c r="K213" s="208"/>
      <c r="L213" s="208"/>
      <c r="M213" s="208"/>
      <c r="N213" s="208"/>
      <c r="O213" s="208"/>
      <c r="P213" s="208"/>
      <c r="Q213" s="263"/>
      <c r="R213" s="70"/>
      <c r="S213" s="14"/>
    </row>
    <row r="214" spans="1:22" ht="15" x14ac:dyDescent="0.3">
      <c r="A214" s="33" t="s">
        <v>103</v>
      </c>
      <c r="B214" s="167"/>
      <c r="C214" s="35"/>
      <c r="D214" s="167"/>
      <c r="E214" s="34"/>
      <c r="F214" s="167"/>
      <c r="G214" s="167"/>
      <c r="H214" s="167"/>
      <c r="I214" s="167"/>
      <c r="J214" s="35"/>
      <c r="K214" s="34"/>
      <c r="L214" s="34"/>
      <c r="M214" s="34"/>
      <c r="N214" s="34"/>
      <c r="O214" s="34"/>
      <c r="P214" s="34"/>
      <c r="Q214" s="36"/>
      <c r="R214" s="37"/>
      <c r="S214" s="1"/>
      <c r="T214" s="2"/>
      <c r="U214" s="2"/>
      <c r="V214" s="2"/>
    </row>
    <row r="215" spans="1:22" ht="15.75" customHeight="1" x14ac:dyDescent="0.3">
      <c r="A215" s="38" t="s">
        <v>104</v>
      </c>
      <c r="B215" s="168"/>
      <c r="C215" s="39"/>
      <c r="D215" s="168"/>
      <c r="E215" s="37"/>
      <c r="F215" s="168"/>
      <c r="G215" s="168"/>
      <c r="H215" s="168"/>
      <c r="I215" s="168"/>
      <c r="J215" s="39"/>
      <c r="K215" s="37"/>
      <c r="L215" s="37"/>
      <c r="M215" s="37"/>
      <c r="N215" s="37"/>
      <c r="O215" s="37"/>
      <c r="P215" s="37"/>
      <c r="Q215" s="40"/>
      <c r="R215" s="37"/>
      <c r="S215" s="1"/>
      <c r="T215" s="2"/>
      <c r="U215" s="2"/>
      <c r="V215" s="2"/>
    </row>
    <row r="216" spans="1:22" ht="15.75" customHeight="1" x14ac:dyDescent="0.3">
      <c r="A216" s="38" t="s">
        <v>105</v>
      </c>
      <c r="B216" s="168"/>
      <c r="C216" s="39"/>
      <c r="D216" s="168"/>
      <c r="E216" s="37"/>
      <c r="F216" s="168"/>
      <c r="G216" s="168"/>
      <c r="H216" s="168"/>
      <c r="I216" s="168"/>
      <c r="J216" s="39"/>
      <c r="K216" s="37"/>
      <c r="L216" s="37"/>
      <c r="M216" s="37"/>
      <c r="N216" s="37"/>
      <c r="O216" s="37"/>
      <c r="P216" s="37"/>
      <c r="Q216" s="40"/>
      <c r="R216" s="37"/>
      <c r="S216" s="1"/>
      <c r="T216" s="2"/>
      <c r="U216" s="2"/>
      <c r="V216" s="2"/>
    </row>
    <row r="217" spans="1:22" ht="15.75" customHeight="1" x14ac:dyDescent="0.3">
      <c r="A217" s="41" t="s">
        <v>106</v>
      </c>
      <c r="B217" s="169"/>
      <c r="C217" s="43"/>
      <c r="D217" s="169"/>
      <c r="E217" s="42"/>
      <c r="F217" s="169"/>
      <c r="G217" s="169"/>
      <c r="H217" s="169"/>
      <c r="I217" s="169"/>
      <c r="J217" s="43"/>
      <c r="K217" s="42"/>
      <c r="L217" s="42"/>
      <c r="M217" s="42"/>
      <c r="N217" s="42"/>
      <c r="O217" s="42"/>
      <c r="P217" s="42"/>
      <c r="Q217" s="44"/>
      <c r="R217" s="37"/>
      <c r="S217" s="1"/>
      <c r="T217" s="2"/>
      <c r="U217" s="2"/>
      <c r="V217" s="2"/>
    </row>
    <row r="218" spans="1:22" s="15" customFormat="1" ht="30" customHeight="1" x14ac:dyDescent="0.25">
      <c r="A218" s="262" t="s">
        <v>107</v>
      </c>
      <c r="B218" s="208"/>
      <c r="C218" s="208"/>
      <c r="D218" s="208"/>
      <c r="E218" s="208"/>
      <c r="F218" s="208"/>
      <c r="G218" s="209"/>
      <c r="H218" s="209"/>
      <c r="I218" s="209"/>
      <c r="J218" s="208"/>
      <c r="K218" s="208"/>
      <c r="L218" s="208"/>
      <c r="M218" s="208"/>
      <c r="N218" s="208"/>
      <c r="O218" s="208"/>
      <c r="P218" s="208"/>
      <c r="Q218" s="263"/>
      <c r="R218" s="70"/>
      <c r="S218" s="14"/>
    </row>
    <row r="219" spans="1:22" ht="25.5" customHeight="1" x14ac:dyDescent="0.3">
      <c r="A219" s="45" t="s">
        <v>108</v>
      </c>
      <c r="B219" s="170"/>
      <c r="C219" s="47"/>
      <c r="D219" s="170"/>
      <c r="E219" s="46"/>
      <c r="F219" s="170"/>
      <c r="G219" s="170"/>
      <c r="H219" s="170"/>
      <c r="I219" s="170"/>
      <c r="J219" s="47"/>
      <c r="K219" s="48"/>
      <c r="L219" s="49" t="s">
        <v>109</v>
      </c>
      <c r="M219" s="48"/>
      <c r="N219" s="48"/>
      <c r="O219" s="48"/>
      <c r="P219" s="50"/>
      <c r="Q219" s="51" t="s">
        <v>110</v>
      </c>
      <c r="R219" s="70"/>
      <c r="S219" s="1"/>
      <c r="T219" s="2"/>
      <c r="U219" s="2"/>
      <c r="V219" s="2"/>
    </row>
    <row r="220" spans="1:22" ht="15.75" customHeight="1" x14ac:dyDescent="0.3">
      <c r="A220" s="242"/>
      <c r="B220" s="243"/>
      <c r="C220" s="243"/>
      <c r="D220" s="243"/>
      <c r="E220" s="243"/>
      <c r="F220" s="243"/>
      <c r="G220" s="244"/>
      <c r="H220" s="244"/>
      <c r="I220" s="244"/>
      <c r="J220" s="243"/>
      <c r="K220" s="243"/>
      <c r="L220" s="52"/>
      <c r="M220" s="52"/>
      <c r="N220" s="52"/>
      <c r="O220" s="52"/>
      <c r="P220" s="52"/>
      <c r="Q220" s="53"/>
      <c r="R220" s="54"/>
      <c r="S220" s="1"/>
      <c r="T220" s="2"/>
      <c r="U220" s="2"/>
      <c r="V220" s="2"/>
    </row>
    <row r="221" spans="1:22" ht="24" customHeight="1" x14ac:dyDescent="0.3">
      <c r="A221" s="245" t="s">
        <v>111</v>
      </c>
      <c r="B221" s="246"/>
      <c r="C221" s="246"/>
      <c r="D221" s="246"/>
      <c r="E221" s="246"/>
      <c r="F221" s="246"/>
      <c r="G221" s="247"/>
      <c r="H221" s="247"/>
      <c r="I221" s="247"/>
      <c r="J221" s="246"/>
      <c r="K221" s="248"/>
      <c r="L221" s="249" t="s">
        <v>112</v>
      </c>
      <c r="M221" s="246"/>
      <c r="N221" s="246"/>
      <c r="O221" s="246"/>
      <c r="P221" s="248"/>
      <c r="Q221" s="55" t="s">
        <v>113</v>
      </c>
      <c r="S221" s="57"/>
      <c r="T221" s="1"/>
      <c r="U221" s="2"/>
      <c r="V221" s="2"/>
    </row>
    <row r="222" spans="1:22" ht="15" x14ac:dyDescent="0.3">
      <c r="A222" s="250"/>
      <c r="B222" s="251"/>
      <c r="C222" s="251"/>
      <c r="D222" s="251"/>
      <c r="E222" s="251"/>
      <c r="F222" s="251"/>
      <c r="G222" s="252"/>
      <c r="H222" s="252"/>
      <c r="I222" s="252"/>
      <c r="J222" s="251"/>
      <c r="K222" s="253"/>
      <c r="L222" s="254"/>
      <c r="M222" s="251"/>
      <c r="N222" s="251"/>
      <c r="O222" s="251"/>
      <c r="P222" s="253"/>
      <c r="Q222" s="59"/>
      <c r="S222" s="60"/>
      <c r="T222" s="1"/>
      <c r="U222" s="2"/>
      <c r="V222" s="2"/>
    </row>
    <row r="223" spans="1:22" s="62" customFormat="1" ht="15.75" customHeight="1" x14ac:dyDescent="0.3">
      <c r="A223" s="222" t="s">
        <v>114</v>
      </c>
      <c r="B223" s="232"/>
      <c r="C223" s="232"/>
      <c r="D223" s="232"/>
      <c r="E223" s="232"/>
      <c r="F223" s="232"/>
      <c r="G223" s="241"/>
      <c r="H223" s="241"/>
      <c r="I223" s="241"/>
      <c r="J223" s="232"/>
      <c r="K223" s="233"/>
      <c r="L223" s="231" t="s">
        <v>115</v>
      </c>
      <c r="M223" s="232"/>
      <c r="N223" s="232"/>
      <c r="O223" s="232"/>
      <c r="P223" s="233"/>
      <c r="Q223" s="61" t="s">
        <v>116</v>
      </c>
      <c r="S223" s="63"/>
      <c r="T223" s="64"/>
    </row>
    <row r="224" spans="1:22" s="62" customFormat="1" ht="15" customHeight="1" x14ac:dyDescent="0.3">
      <c r="A224" s="222" t="s">
        <v>117</v>
      </c>
      <c r="B224" s="232"/>
      <c r="C224" s="232"/>
      <c r="D224" s="232"/>
      <c r="E224" s="232"/>
      <c r="F224" s="232"/>
      <c r="G224" s="241"/>
      <c r="H224" s="241"/>
      <c r="I224" s="241"/>
      <c r="J224" s="232"/>
      <c r="K224" s="233"/>
      <c r="L224" s="231" t="s">
        <v>118</v>
      </c>
      <c r="M224" s="232"/>
      <c r="N224" s="232"/>
      <c r="O224" s="232"/>
      <c r="P224" s="233"/>
      <c r="Q224" s="61" t="s">
        <v>119</v>
      </c>
      <c r="S224" s="63"/>
      <c r="T224" s="64"/>
    </row>
    <row r="225" spans="1:22" s="62" customFormat="1" ht="15.75" customHeight="1" x14ac:dyDescent="0.3">
      <c r="A225" s="222" t="s">
        <v>120</v>
      </c>
      <c r="B225" s="232"/>
      <c r="C225" s="232"/>
      <c r="D225" s="232"/>
      <c r="E225" s="232"/>
      <c r="F225" s="232"/>
      <c r="G225" s="241"/>
      <c r="H225" s="241"/>
      <c r="I225" s="241"/>
      <c r="J225" s="232"/>
      <c r="K225" s="233"/>
      <c r="L225" s="231" t="s">
        <v>121</v>
      </c>
      <c r="M225" s="232"/>
      <c r="N225" s="232"/>
      <c r="O225" s="232"/>
      <c r="P225" s="233"/>
      <c r="Q225" s="61" t="s">
        <v>122</v>
      </c>
      <c r="S225" s="63"/>
      <c r="T225" s="64"/>
    </row>
    <row r="226" spans="1:22" s="62" customFormat="1" ht="15.75" customHeight="1" x14ac:dyDescent="0.3">
      <c r="A226" s="222" t="s">
        <v>123</v>
      </c>
      <c r="B226" s="232"/>
      <c r="C226" s="232"/>
      <c r="D226" s="232"/>
      <c r="E226" s="232"/>
      <c r="F226" s="232"/>
      <c r="G226" s="241"/>
      <c r="H226" s="241"/>
      <c r="I226" s="241"/>
      <c r="J226" s="232"/>
      <c r="K226" s="233"/>
      <c r="L226" s="231" t="s">
        <v>124</v>
      </c>
      <c r="M226" s="232"/>
      <c r="N226" s="232"/>
      <c r="O226" s="232"/>
      <c r="P226" s="233"/>
      <c r="Q226" s="61" t="s">
        <v>125</v>
      </c>
      <c r="S226" s="63"/>
      <c r="T226" s="64"/>
    </row>
    <row r="227" spans="1:22" s="62" customFormat="1" ht="15" x14ac:dyDescent="0.3">
      <c r="A227" s="222" t="s">
        <v>126</v>
      </c>
      <c r="B227" s="232"/>
      <c r="C227" s="232"/>
      <c r="D227" s="232"/>
      <c r="E227" s="232"/>
      <c r="F227" s="232"/>
      <c r="G227" s="241"/>
      <c r="H227" s="241"/>
      <c r="I227" s="241"/>
      <c r="J227" s="232"/>
      <c r="K227" s="233"/>
      <c r="L227" s="231" t="s">
        <v>127</v>
      </c>
      <c r="M227" s="232"/>
      <c r="N227" s="232"/>
      <c r="O227" s="232"/>
      <c r="P227" s="233"/>
      <c r="Q227" s="61" t="s">
        <v>128</v>
      </c>
      <c r="S227" s="63"/>
      <c r="T227" s="64"/>
    </row>
    <row r="228" spans="1:22" s="62" customFormat="1" ht="15.75" customHeight="1" x14ac:dyDescent="0.3">
      <c r="A228" s="222" t="s">
        <v>129</v>
      </c>
      <c r="B228" s="232"/>
      <c r="C228" s="232"/>
      <c r="D228" s="232"/>
      <c r="E228" s="232"/>
      <c r="F228" s="232"/>
      <c r="G228" s="241"/>
      <c r="H228" s="241"/>
      <c r="I228" s="241"/>
      <c r="J228" s="232"/>
      <c r="K228" s="233"/>
      <c r="L228" s="231" t="s">
        <v>130</v>
      </c>
      <c r="M228" s="232"/>
      <c r="N228" s="232"/>
      <c r="O228" s="232"/>
      <c r="P228" s="233"/>
      <c r="Q228" s="61" t="s">
        <v>131</v>
      </c>
      <c r="S228" s="63"/>
      <c r="T228" s="64"/>
    </row>
    <row r="229" spans="1:22" s="62" customFormat="1" ht="35.25" customHeight="1" x14ac:dyDescent="0.3">
      <c r="A229" s="222" t="s">
        <v>132</v>
      </c>
      <c r="B229" s="232"/>
      <c r="C229" s="232"/>
      <c r="D229" s="232"/>
      <c r="E229" s="232"/>
      <c r="F229" s="232"/>
      <c r="G229" s="241"/>
      <c r="H229" s="241"/>
      <c r="I229" s="241"/>
      <c r="J229" s="232"/>
      <c r="K229" s="233"/>
      <c r="L229" s="231" t="s">
        <v>133</v>
      </c>
      <c r="M229" s="232"/>
      <c r="N229" s="232"/>
      <c r="O229" s="232"/>
      <c r="P229" s="233"/>
      <c r="Q229" s="61" t="s">
        <v>134</v>
      </c>
      <c r="S229" s="63"/>
      <c r="T229" s="64"/>
    </row>
    <row r="230" spans="1:22" ht="15.75" customHeight="1" x14ac:dyDescent="0.3">
      <c r="A230" s="222"/>
      <c r="B230" s="223"/>
      <c r="C230" s="223"/>
      <c r="D230" s="223"/>
      <c r="E230" s="223"/>
      <c r="F230" s="223"/>
      <c r="G230" s="224"/>
      <c r="H230" s="224"/>
      <c r="I230" s="224"/>
      <c r="J230" s="223"/>
      <c r="K230" s="225"/>
      <c r="L230" s="231" t="s">
        <v>135</v>
      </c>
      <c r="M230" s="232"/>
      <c r="N230" s="232"/>
      <c r="O230" s="232"/>
      <c r="P230" s="233"/>
      <c r="Q230" s="61" t="s">
        <v>136</v>
      </c>
      <c r="S230" s="63"/>
      <c r="T230" s="1"/>
      <c r="U230" s="2"/>
      <c r="V230" s="2"/>
    </row>
    <row r="231" spans="1:22" ht="15.75" customHeight="1" x14ac:dyDescent="0.3">
      <c r="A231" s="226"/>
      <c r="B231" s="223"/>
      <c r="C231" s="223"/>
      <c r="D231" s="223"/>
      <c r="E231" s="223"/>
      <c r="F231" s="223"/>
      <c r="G231" s="224"/>
      <c r="H231" s="224"/>
      <c r="I231" s="224"/>
      <c r="J231" s="223"/>
      <c r="K231" s="225"/>
      <c r="L231" s="231" t="s">
        <v>137</v>
      </c>
      <c r="M231" s="232"/>
      <c r="N231" s="232"/>
      <c r="O231" s="232"/>
      <c r="P231" s="233"/>
      <c r="Q231" s="61" t="s">
        <v>138</v>
      </c>
      <c r="S231" s="63"/>
      <c r="T231" s="1"/>
      <c r="U231" s="2"/>
      <c r="V231" s="2"/>
    </row>
    <row r="232" spans="1:22" ht="15.75" customHeight="1" x14ac:dyDescent="0.3">
      <c r="A232" s="227"/>
      <c r="B232" s="228"/>
      <c r="C232" s="228"/>
      <c r="D232" s="228"/>
      <c r="E232" s="228"/>
      <c r="F232" s="228"/>
      <c r="G232" s="229"/>
      <c r="H232" s="229"/>
      <c r="I232" s="229"/>
      <c r="J232" s="228"/>
      <c r="K232" s="230"/>
      <c r="L232" s="234" t="s">
        <v>139</v>
      </c>
      <c r="M232" s="235"/>
      <c r="N232" s="235"/>
      <c r="O232" s="235"/>
      <c r="P232" s="236"/>
      <c r="Q232" s="65" t="s">
        <v>140</v>
      </c>
      <c r="S232" s="63"/>
      <c r="T232" s="1"/>
      <c r="U232" s="2"/>
      <c r="V232" s="2"/>
    </row>
    <row r="233" spans="1:22" ht="15" x14ac:dyDescent="0.3">
      <c r="A233" s="66"/>
      <c r="B233" s="171"/>
      <c r="C233" s="68"/>
      <c r="D233" s="171"/>
      <c r="E233" s="67"/>
      <c r="F233" s="171"/>
      <c r="G233" s="171"/>
      <c r="H233" s="171"/>
      <c r="I233" s="171"/>
      <c r="J233" s="68"/>
      <c r="K233" s="67"/>
      <c r="L233" s="67"/>
      <c r="M233" s="67"/>
      <c r="N233" s="67"/>
      <c r="O233" s="67"/>
      <c r="P233" s="67"/>
      <c r="Q233" s="69"/>
      <c r="R233" s="67"/>
      <c r="S233" s="67"/>
      <c r="T233" s="67"/>
      <c r="U233" s="67"/>
    </row>
    <row r="234" spans="1:22" ht="18" customHeight="1" x14ac:dyDescent="0.3">
      <c r="A234" s="237" t="s">
        <v>141</v>
      </c>
      <c r="B234" s="238"/>
      <c r="C234" s="238"/>
      <c r="D234" s="238"/>
      <c r="E234" s="238"/>
      <c r="F234" s="238"/>
      <c r="G234" s="239"/>
      <c r="H234" s="239"/>
      <c r="I234" s="239"/>
      <c r="J234" s="238"/>
      <c r="K234" s="238"/>
      <c r="L234" s="238"/>
      <c r="M234" s="238"/>
      <c r="N234" s="238"/>
      <c r="O234" s="238"/>
      <c r="P234" s="238"/>
      <c r="Q234" s="240"/>
      <c r="R234" s="70"/>
      <c r="S234" s="71"/>
      <c r="T234" s="71"/>
      <c r="U234" s="71"/>
    </row>
    <row r="235" spans="1:22" ht="15" x14ac:dyDescent="0.3">
      <c r="A235" s="237" t="s">
        <v>142</v>
      </c>
      <c r="B235" s="238"/>
      <c r="C235" s="238"/>
      <c r="D235" s="238"/>
      <c r="E235" s="238"/>
      <c r="F235" s="238"/>
      <c r="G235" s="239"/>
      <c r="H235" s="239"/>
      <c r="I235" s="239"/>
      <c r="J235" s="238"/>
      <c r="K235" s="238"/>
      <c r="L235" s="238"/>
      <c r="M235" s="238"/>
      <c r="N235" s="238"/>
      <c r="O235" s="238"/>
      <c r="P235" s="238"/>
      <c r="Q235" s="240"/>
      <c r="R235" s="70"/>
      <c r="S235" s="71"/>
      <c r="T235" s="71"/>
      <c r="U235" s="71"/>
    </row>
    <row r="236" spans="1:22" ht="21.75" customHeight="1" x14ac:dyDescent="0.3">
      <c r="A236" s="207" t="s">
        <v>143</v>
      </c>
      <c r="B236" s="208"/>
      <c r="C236" s="208"/>
      <c r="D236" s="208"/>
      <c r="E236" s="208"/>
      <c r="F236" s="208"/>
      <c r="G236" s="209"/>
      <c r="H236" s="209"/>
      <c r="I236" s="209"/>
      <c r="J236" s="208"/>
      <c r="K236" s="208"/>
      <c r="L236" s="208"/>
      <c r="M236" s="208"/>
      <c r="N236" s="208"/>
      <c r="O236" s="208"/>
      <c r="P236" s="208"/>
      <c r="Q236" s="210"/>
    </row>
    <row r="237" spans="1:22" ht="31.5" customHeight="1" x14ac:dyDescent="0.3">
      <c r="A237" s="73" t="s">
        <v>144</v>
      </c>
      <c r="B237" s="211"/>
      <c r="C237" s="211"/>
      <c r="D237" s="211"/>
      <c r="E237" s="211"/>
      <c r="F237" s="211"/>
      <c r="G237" s="212"/>
      <c r="H237" s="212"/>
      <c r="I237" s="212"/>
      <c r="J237" s="211"/>
      <c r="K237" s="211"/>
      <c r="L237" s="211"/>
      <c r="M237" s="211"/>
      <c r="N237" s="211"/>
      <c r="O237" s="211"/>
      <c r="P237" s="211"/>
      <c r="Q237" s="213"/>
    </row>
    <row r="238" spans="1:22" ht="15" customHeight="1" x14ac:dyDescent="0.3">
      <c r="A238" s="74" t="s">
        <v>145</v>
      </c>
      <c r="B238" s="200"/>
      <c r="C238" s="200"/>
      <c r="D238" s="200"/>
      <c r="E238" s="200"/>
      <c r="F238" s="200"/>
      <c r="G238" s="201"/>
      <c r="H238" s="201"/>
      <c r="I238" s="201"/>
      <c r="J238" s="200"/>
      <c r="K238" s="200"/>
      <c r="L238" s="200"/>
      <c r="M238" s="200"/>
      <c r="N238" s="200"/>
      <c r="O238" s="200"/>
      <c r="P238" s="200"/>
      <c r="Q238" s="202"/>
    </row>
    <row r="239" spans="1:22" ht="30" customHeight="1" x14ac:dyDescent="0.3">
      <c r="A239" s="74" t="s">
        <v>146</v>
      </c>
      <c r="B239" s="200"/>
      <c r="C239" s="200"/>
      <c r="D239" s="200"/>
      <c r="E239" s="200"/>
      <c r="F239" s="200"/>
      <c r="G239" s="201"/>
      <c r="H239" s="201"/>
      <c r="I239" s="201"/>
      <c r="J239" s="200"/>
      <c r="K239" s="200"/>
      <c r="L239" s="200"/>
      <c r="M239" s="200"/>
      <c r="N239" s="200"/>
      <c r="O239" s="200"/>
      <c r="P239" s="200"/>
      <c r="Q239" s="202"/>
    </row>
    <row r="240" spans="1:22" ht="30" customHeight="1" x14ac:dyDescent="0.3">
      <c r="A240" s="75" t="s">
        <v>147</v>
      </c>
      <c r="B240" s="204"/>
      <c r="C240" s="204"/>
      <c r="D240" s="204"/>
      <c r="E240" s="204"/>
      <c r="F240" s="204"/>
      <c r="G240" s="205"/>
      <c r="H240" s="205"/>
      <c r="I240" s="205"/>
      <c r="J240" s="204"/>
      <c r="K240" s="204"/>
      <c r="L240" s="204"/>
      <c r="M240" s="204"/>
      <c r="N240" s="204"/>
      <c r="O240" s="204"/>
      <c r="P240" s="204"/>
      <c r="Q240" s="206"/>
    </row>
    <row r="241" spans="1:17" ht="24" customHeight="1" x14ac:dyDescent="0.3">
      <c r="A241" s="214" t="s">
        <v>148</v>
      </c>
      <c r="B241" s="215"/>
      <c r="C241" s="215"/>
      <c r="D241" s="215"/>
      <c r="E241" s="215"/>
      <c r="F241" s="215"/>
      <c r="G241" s="216"/>
      <c r="H241" s="216"/>
      <c r="I241" s="216"/>
      <c r="J241" s="215"/>
      <c r="K241" s="215"/>
      <c r="L241" s="215"/>
      <c r="M241" s="215"/>
      <c r="N241" s="215"/>
      <c r="O241" s="215"/>
      <c r="P241" s="215"/>
      <c r="Q241" s="217"/>
    </row>
    <row r="242" spans="1:17" ht="24" customHeight="1" x14ac:dyDescent="0.3">
      <c r="A242" s="218"/>
      <c r="B242" s="219"/>
      <c r="C242" s="219"/>
      <c r="D242" s="219"/>
      <c r="E242" s="219"/>
      <c r="F242" s="219"/>
      <c r="G242" s="220"/>
      <c r="H242" s="220"/>
      <c r="I242" s="220"/>
      <c r="J242" s="219"/>
      <c r="K242" s="219"/>
      <c r="L242" s="219"/>
      <c r="M242" s="219"/>
      <c r="N242" s="219"/>
      <c r="O242" s="219"/>
      <c r="P242" s="219"/>
      <c r="Q242" s="221"/>
    </row>
    <row r="243" spans="1:17" ht="16.5" customHeight="1" x14ac:dyDescent="0.3">
      <c r="A243" s="199" t="s">
        <v>149</v>
      </c>
      <c r="B243" s="200"/>
      <c r="C243" s="200"/>
      <c r="D243" s="200"/>
      <c r="E243" s="200"/>
      <c r="F243" s="200"/>
      <c r="G243" s="201"/>
      <c r="H243" s="201"/>
      <c r="I243" s="201"/>
      <c r="J243" s="200"/>
      <c r="K243" s="200"/>
      <c r="L243" s="200"/>
      <c r="M243" s="200"/>
      <c r="N243" s="200"/>
      <c r="O243" s="200"/>
      <c r="P243" s="200"/>
      <c r="Q243" s="202"/>
    </row>
    <row r="244" spans="1:17" ht="16.5" customHeight="1" x14ac:dyDescent="0.3">
      <c r="A244" s="203"/>
      <c r="B244" s="204"/>
      <c r="C244" s="204"/>
      <c r="D244" s="204"/>
      <c r="E244" s="204"/>
      <c r="F244" s="204"/>
      <c r="G244" s="205"/>
      <c r="H244" s="205"/>
      <c r="I244" s="205"/>
      <c r="J244" s="204"/>
      <c r="K244" s="204"/>
      <c r="L244" s="204"/>
      <c r="M244" s="204"/>
      <c r="N244" s="204"/>
      <c r="O244" s="204"/>
      <c r="P244" s="204"/>
      <c r="Q244" s="206"/>
    </row>
  </sheetData>
  <mergeCells count="267">
    <mergeCell ref="A1:Q1"/>
    <mergeCell ref="A2:K2"/>
    <mergeCell ref="L2:Q2"/>
    <mergeCell ref="K4:Q4"/>
    <mergeCell ref="A5:Q5"/>
    <mergeCell ref="K6:Q6"/>
    <mergeCell ref="K15:Q15"/>
    <mergeCell ref="K16:Q16"/>
    <mergeCell ref="K17:Q17"/>
    <mergeCell ref="K18:Q18"/>
    <mergeCell ref="K19:Q19"/>
    <mergeCell ref="K20:Q20"/>
    <mergeCell ref="K7:L7"/>
    <mergeCell ref="K10:Q10"/>
    <mergeCell ref="K11:Q11"/>
    <mergeCell ref="K12:Q12"/>
    <mergeCell ref="K13:Q13"/>
    <mergeCell ref="K14:Q14"/>
    <mergeCell ref="K27:Q27"/>
    <mergeCell ref="K28:Q28"/>
    <mergeCell ref="K29:Q29"/>
    <mergeCell ref="K30:Q30"/>
    <mergeCell ref="K31:Q31"/>
    <mergeCell ref="K32:Q32"/>
    <mergeCell ref="K21:Q21"/>
    <mergeCell ref="K22:Q22"/>
    <mergeCell ref="K23:Q23"/>
    <mergeCell ref="K24:Q24"/>
    <mergeCell ref="K25:Q25"/>
    <mergeCell ref="K26:Q26"/>
    <mergeCell ref="K39:Q39"/>
    <mergeCell ref="K40:Q40"/>
    <mergeCell ref="K41:L41"/>
    <mergeCell ref="M41:Q41"/>
    <mergeCell ref="K42:L42"/>
    <mergeCell ref="M42:Q42"/>
    <mergeCell ref="K33:Q33"/>
    <mergeCell ref="K34:Q34"/>
    <mergeCell ref="K35:Q35"/>
    <mergeCell ref="K36:Q36"/>
    <mergeCell ref="K37:Q37"/>
    <mergeCell ref="K38:Q38"/>
    <mergeCell ref="K47:Q47"/>
    <mergeCell ref="K48:L48"/>
    <mergeCell ref="M48:Q48"/>
    <mergeCell ref="K49:L49"/>
    <mergeCell ref="M49:Q49"/>
    <mergeCell ref="K50:L50"/>
    <mergeCell ref="M50:Q50"/>
    <mergeCell ref="K43:Q43"/>
    <mergeCell ref="K44:L44"/>
    <mergeCell ref="M44:Q44"/>
    <mergeCell ref="K45:L45"/>
    <mergeCell ref="M45:Q45"/>
    <mergeCell ref="K46:L46"/>
    <mergeCell ref="M46:Q46"/>
    <mergeCell ref="K55:Q55"/>
    <mergeCell ref="K56:Q56"/>
    <mergeCell ref="K57:Q57"/>
    <mergeCell ref="A58:Q58"/>
    <mergeCell ref="K59:Q59"/>
    <mergeCell ref="K60:Q60"/>
    <mergeCell ref="K51:Q51"/>
    <mergeCell ref="K52:L52"/>
    <mergeCell ref="M52:Q52"/>
    <mergeCell ref="K53:L53"/>
    <mergeCell ref="M53:Q53"/>
    <mergeCell ref="K54:L54"/>
    <mergeCell ref="M54:Q54"/>
    <mergeCell ref="K67:Q67"/>
    <mergeCell ref="K68:Q68"/>
    <mergeCell ref="K69:Q69"/>
    <mergeCell ref="K70:Q70"/>
    <mergeCell ref="K71:Q71"/>
    <mergeCell ref="K72:Q72"/>
    <mergeCell ref="K61:Q61"/>
    <mergeCell ref="K62:Q62"/>
    <mergeCell ref="K63:Q63"/>
    <mergeCell ref="K64:Q64"/>
    <mergeCell ref="K65:Q65"/>
    <mergeCell ref="K66:Q66"/>
    <mergeCell ref="K79:Q79"/>
    <mergeCell ref="K80:Q80"/>
    <mergeCell ref="K81:Q81"/>
    <mergeCell ref="K82:Q82"/>
    <mergeCell ref="K83:Q83"/>
    <mergeCell ref="K84:Q84"/>
    <mergeCell ref="K73:Q73"/>
    <mergeCell ref="K74:Q74"/>
    <mergeCell ref="K75:Q75"/>
    <mergeCell ref="K76:Q76"/>
    <mergeCell ref="K77:Q77"/>
    <mergeCell ref="K78:Q78"/>
    <mergeCell ref="K91:Q91"/>
    <mergeCell ref="K92:Q92"/>
    <mergeCell ref="K93:Q93"/>
    <mergeCell ref="K94:Q94"/>
    <mergeCell ref="K95:Q95"/>
    <mergeCell ref="K96:Q96"/>
    <mergeCell ref="K85:Q85"/>
    <mergeCell ref="K86:Q86"/>
    <mergeCell ref="K87:Q87"/>
    <mergeCell ref="K88:Q88"/>
    <mergeCell ref="K89:Q89"/>
    <mergeCell ref="A90:Q90"/>
    <mergeCell ref="K103:Q103"/>
    <mergeCell ref="K104:Q104"/>
    <mergeCell ref="K105:Q105"/>
    <mergeCell ref="K106:Q106"/>
    <mergeCell ref="K107:Q107"/>
    <mergeCell ref="K108:Q108"/>
    <mergeCell ref="K97:Q97"/>
    <mergeCell ref="K98:Q98"/>
    <mergeCell ref="K99:Q99"/>
    <mergeCell ref="K100:Q100"/>
    <mergeCell ref="K101:Q101"/>
    <mergeCell ref="K102:Q102"/>
    <mergeCell ref="K115:Q115"/>
    <mergeCell ref="K116:Q116"/>
    <mergeCell ref="K117:Q117"/>
    <mergeCell ref="K118:Q118"/>
    <mergeCell ref="K119:Q119"/>
    <mergeCell ref="K120:Q120"/>
    <mergeCell ref="K109:Q109"/>
    <mergeCell ref="K110:Q110"/>
    <mergeCell ref="K111:Q111"/>
    <mergeCell ref="K112:Q112"/>
    <mergeCell ref="K113:Q113"/>
    <mergeCell ref="K114:Q114"/>
    <mergeCell ref="K127:Q127"/>
    <mergeCell ref="K128:Q128"/>
    <mergeCell ref="K129:Q129"/>
    <mergeCell ref="K130:Q130"/>
    <mergeCell ref="K131:Q131"/>
    <mergeCell ref="K132:Q132"/>
    <mergeCell ref="K121:Q121"/>
    <mergeCell ref="K122:Q122"/>
    <mergeCell ref="K123:Q123"/>
    <mergeCell ref="A124:Q124"/>
    <mergeCell ref="K125:Q125"/>
    <mergeCell ref="K126:Q126"/>
    <mergeCell ref="K139:Q139"/>
    <mergeCell ref="K140:Q140"/>
    <mergeCell ref="K141:Q141"/>
    <mergeCell ref="K142:Q142"/>
    <mergeCell ref="K143:Q143"/>
    <mergeCell ref="K144:Q144"/>
    <mergeCell ref="K133:Q133"/>
    <mergeCell ref="K134:Q134"/>
    <mergeCell ref="K135:Q135"/>
    <mergeCell ref="K136:Q136"/>
    <mergeCell ref="K137:Q137"/>
    <mergeCell ref="K138:Q138"/>
    <mergeCell ref="K151:Q151"/>
    <mergeCell ref="K152:Q152"/>
    <mergeCell ref="K153:Q153"/>
    <mergeCell ref="K154:Q154"/>
    <mergeCell ref="K155:Q155"/>
    <mergeCell ref="K156:Q156"/>
    <mergeCell ref="K145:Q145"/>
    <mergeCell ref="K146:Q146"/>
    <mergeCell ref="K147:Q147"/>
    <mergeCell ref="K148:Q148"/>
    <mergeCell ref="K149:Q149"/>
    <mergeCell ref="K150:Q150"/>
    <mergeCell ref="K163:Q163"/>
    <mergeCell ref="K164:Q164"/>
    <mergeCell ref="K165:Q165"/>
    <mergeCell ref="K166:Q166"/>
    <mergeCell ref="K167:Q167"/>
    <mergeCell ref="K168:Q168"/>
    <mergeCell ref="K157:Q157"/>
    <mergeCell ref="A158:Q158"/>
    <mergeCell ref="K159:Q159"/>
    <mergeCell ref="K160:Q160"/>
    <mergeCell ref="K161:Q161"/>
    <mergeCell ref="K162:Q162"/>
    <mergeCell ref="K175:Q175"/>
    <mergeCell ref="K176:Q176"/>
    <mergeCell ref="K177:Q177"/>
    <mergeCell ref="K178:Q178"/>
    <mergeCell ref="K179:Q179"/>
    <mergeCell ref="K180:Q180"/>
    <mergeCell ref="K169:Q169"/>
    <mergeCell ref="K170:Q170"/>
    <mergeCell ref="K171:Q171"/>
    <mergeCell ref="K172:Q172"/>
    <mergeCell ref="K173:Q173"/>
    <mergeCell ref="K174:Q174"/>
    <mergeCell ref="K187:Q187"/>
    <mergeCell ref="K188:Q188"/>
    <mergeCell ref="K189:Q189"/>
    <mergeCell ref="K190:Q190"/>
    <mergeCell ref="K191:Q191"/>
    <mergeCell ref="K192:Q192"/>
    <mergeCell ref="K181:Q181"/>
    <mergeCell ref="K182:Q182"/>
    <mergeCell ref="K183:Q183"/>
    <mergeCell ref="K184:Q184"/>
    <mergeCell ref="K185:Q185"/>
    <mergeCell ref="K186:Q186"/>
    <mergeCell ref="K199:L199"/>
    <mergeCell ref="M199:Q199"/>
    <mergeCell ref="K200:L200"/>
    <mergeCell ref="M200:Q200"/>
    <mergeCell ref="K201:Q201"/>
    <mergeCell ref="K202:L202"/>
    <mergeCell ref="M202:Q202"/>
    <mergeCell ref="A193:Q193"/>
    <mergeCell ref="K194:Q194"/>
    <mergeCell ref="K195:Q195"/>
    <mergeCell ref="A196:Q196"/>
    <mergeCell ref="K197:Q197"/>
    <mergeCell ref="K198:L198"/>
    <mergeCell ref="M198:Q198"/>
    <mergeCell ref="K207:L207"/>
    <mergeCell ref="M207:Q207"/>
    <mergeCell ref="K208:L208"/>
    <mergeCell ref="M208:Q208"/>
    <mergeCell ref="K209:Q209"/>
    <mergeCell ref="K210:L210"/>
    <mergeCell ref="M210:Q210"/>
    <mergeCell ref="K203:L203"/>
    <mergeCell ref="M203:Q203"/>
    <mergeCell ref="K204:L204"/>
    <mergeCell ref="M204:Q204"/>
    <mergeCell ref="K205:Q205"/>
    <mergeCell ref="K206:L206"/>
    <mergeCell ref="M206:Q206"/>
    <mergeCell ref="A220:K220"/>
    <mergeCell ref="A221:K221"/>
    <mergeCell ref="L221:P221"/>
    <mergeCell ref="A222:K222"/>
    <mergeCell ref="L222:P222"/>
    <mergeCell ref="A223:K223"/>
    <mergeCell ref="L223:P223"/>
    <mergeCell ref="K211:L211"/>
    <mergeCell ref="M211:Q211"/>
    <mergeCell ref="K212:L212"/>
    <mergeCell ref="M212:Q212"/>
    <mergeCell ref="A213:Q213"/>
    <mergeCell ref="A218:Q218"/>
    <mergeCell ref="A227:K227"/>
    <mergeCell ref="L227:P227"/>
    <mergeCell ref="A228:K228"/>
    <mergeCell ref="L228:P228"/>
    <mergeCell ref="A229:K229"/>
    <mergeCell ref="L229:P229"/>
    <mergeCell ref="A224:K224"/>
    <mergeCell ref="L224:P224"/>
    <mergeCell ref="A225:K225"/>
    <mergeCell ref="L225:P225"/>
    <mergeCell ref="A226:K226"/>
    <mergeCell ref="L226:P226"/>
    <mergeCell ref="A243:Q244"/>
    <mergeCell ref="A236:Q236"/>
    <mergeCell ref="B237:Q237"/>
    <mergeCell ref="B238:Q238"/>
    <mergeCell ref="B239:Q239"/>
    <mergeCell ref="B240:Q240"/>
    <mergeCell ref="A241:Q242"/>
    <mergeCell ref="A230:K232"/>
    <mergeCell ref="L230:P230"/>
    <mergeCell ref="L231:P231"/>
    <mergeCell ref="L232:P232"/>
    <mergeCell ref="A234:Q234"/>
    <mergeCell ref="A235:Q235"/>
  </mergeCells>
  <printOptions horizontalCentered="1" gridLines="1"/>
  <pageMargins left="0.23622047244094491" right="0.23622047244094491" top="0.74803149606299213" bottom="0.74803149606299213" header="0.31496062992125984" footer="0.31496062992125984"/>
  <pageSetup paperSize="9" scale="37" fitToHeight="0" orientation="landscape"/>
  <headerFooter alignWithMargins="0">
    <oddFooter>&amp;LAnlage 1a zur Vereinbarung gem.§§ 113, 118 und 120 SGB V zu PIA vom 28.05.2024&amp;R&amp;P / &amp;N</oddFooter>
  </headerFooter>
  <rowBreaks count="4" manualBreakCount="4">
    <brk id="57" max="9" man="1"/>
    <brk id="123" max="9" man="1"/>
    <brk id="192" max="9" man="1"/>
    <brk id="235"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R235"/>
  <sheetViews>
    <sheetView tabSelected="1" zoomScale="90" zoomScaleNormal="90" zoomScaleSheetLayoutView="75" zoomScalePageLayoutView="71" workbookViewId="0">
      <pane ySplit="4" topLeftCell="A5" activePane="bottomLeft" state="frozen"/>
      <selection pane="bottomLeft" activeCell="H6" sqref="H6"/>
    </sheetView>
  </sheetViews>
  <sheetFormatPr baseColWidth="10" defaultColWidth="11.33203125" defaultRowHeight="13.2" x14ac:dyDescent="0.3"/>
  <cols>
    <col min="1" max="1" width="15.6640625" style="13" customWidth="1"/>
    <col min="2" max="2" width="15.33203125" style="188" customWidth="1"/>
    <col min="3" max="3" width="15.33203125" style="147" hidden="1" customWidth="1"/>
    <col min="4" max="4" width="15.33203125" style="188" customWidth="1"/>
    <col min="5" max="5" width="15.33203125" style="116" hidden="1" customWidth="1"/>
    <col min="6" max="6" width="15.33203125" style="188" customWidth="1"/>
    <col min="7" max="9" width="15.33203125" style="198" customWidth="1"/>
    <col min="10" max="10" width="40.6640625" style="161" hidden="1" customWidth="1"/>
    <col min="11" max="13" width="15.33203125" style="116" customWidth="1"/>
    <col min="14" max="14" width="19.88671875" style="116" customWidth="1"/>
    <col min="15" max="16" width="15.33203125" style="116" customWidth="1"/>
    <col min="17" max="17" width="25.109375" style="116" customWidth="1"/>
    <col min="18" max="18" width="107.33203125" style="116" customWidth="1"/>
    <col min="19" max="16384" width="11.33203125" style="5"/>
  </cols>
  <sheetData>
    <row r="1" spans="1:18" s="78" customFormat="1" ht="27.75" customHeight="1" x14ac:dyDescent="0.3">
      <c r="A1" s="367" t="s">
        <v>225</v>
      </c>
      <c r="B1" s="368"/>
      <c r="C1" s="368"/>
      <c r="D1" s="368"/>
      <c r="E1" s="368"/>
      <c r="F1" s="368"/>
      <c r="G1" s="368"/>
      <c r="H1" s="368"/>
      <c r="I1" s="368"/>
      <c r="J1" s="368"/>
      <c r="K1" s="368"/>
      <c r="L1" s="368"/>
      <c r="M1" s="368"/>
      <c r="N1" s="368"/>
      <c r="O1" s="368"/>
      <c r="P1" s="368"/>
      <c r="Q1" s="368"/>
      <c r="R1" s="368"/>
    </row>
    <row r="2" spans="1:18" s="81" customFormat="1" ht="25.5" customHeight="1" x14ac:dyDescent="0.3">
      <c r="A2" s="79" t="s">
        <v>226</v>
      </c>
      <c r="B2" s="179"/>
      <c r="C2" s="135"/>
      <c r="D2" s="179"/>
      <c r="E2" s="134"/>
      <c r="F2" s="179"/>
      <c r="G2" s="189"/>
      <c r="H2" s="189"/>
      <c r="I2" s="189"/>
      <c r="J2" s="148"/>
      <c r="K2" s="80"/>
      <c r="L2" s="369" t="s">
        <v>2</v>
      </c>
      <c r="M2" s="294"/>
      <c r="N2" s="294"/>
      <c r="O2" s="294"/>
      <c r="P2" s="294"/>
      <c r="Q2" s="294"/>
      <c r="R2" s="294"/>
    </row>
    <row r="3" spans="1:18" s="81" customFormat="1" ht="25.5" customHeight="1" x14ac:dyDescent="0.3">
      <c r="A3" s="79"/>
      <c r="B3" s="162"/>
      <c r="C3" s="8"/>
      <c r="D3" s="162"/>
      <c r="E3" s="7"/>
      <c r="F3" s="162"/>
      <c r="G3" s="174" t="s">
        <v>541</v>
      </c>
      <c r="H3" s="174" t="s">
        <v>544</v>
      </c>
      <c r="I3" s="174" t="s">
        <v>542</v>
      </c>
      <c r="J3" s="82"/>
      <c r="K3" s="80"/>
      <c r="L3" s="83"/>
      <c r="M3" s="9"/>
      <c r="N3" s="9"/>
      <c r="O3" s="9"/>
      <c r="P3" s="9"/>
      <c r="Q3" s="9"/>
      <c r="R3" s="9"/>
    </row>
    <row r="4" spans="1:18" ht="46.8" x14ac:dyDescent="0.3">
      <c r="A4" s="84" t="s">
        <v>3</v>
      </c>
      <c r="B4" s="163" t="s">
        <v>4</v>
      </c>
      <c r="C4" s="126" t="s">
        <v>5</v>
      </c>
      <c r="D4" s="173" t="s">
        <v>150</v>
      </c>
      <c r="E4" s="121" t="s">
        <v>6</v>
      </c>
      <c r="F4" s="173" t="s">
        <v>540</v>
      </c>
      <c r="G4" s="175" t="s">
        <v>539</v>
      </c>
      <c r="H4" s="175" t="s">
        <v>538</v>
      </c>
      <c r="I4" s="175" t="s">
        <v>538</v>
      </c>
      <c r="J4" s="149" t="s">
        <v>151</v>
      </c>
      <c r="K4" s="298" t="s">
        <v>7</v>
      </c>
      <c r="L4" s="243"/>
      <c r="M4" s="243"/>
      <c r="N4" s="243"/>
      <c r="O4" s="243"/>
      <c r="P4" s="243"/>
      <c r="Q4" s="370"/>
      <c r="R4" s="370"/>
    </row>
    <row r="5" spans="1:18" s="85" customFormat="1" ht="18.75" customHeight="1" x14ac:dyDescent="0.25">
      <c r="A5" s="371" t="s">
        <v>8</v>
      </c>
      <c r="B5" s="208"/>
      <c r="C5" s="208"/>
      <c r="D5" s="208"/>
      <c r="E5" s="208"/>
      <c r="F5" s="208"/>
      <c r="G5" s="208"/>
      <c r="H5" s="208"/>
      <c r="I5" s="208"/>
      <c r="J5" s="208"/>
      <c r="K5" s="208"/>
      <c r="L5" s="208"/>
      <c r="M5" s="208"/>
      <c r="N5" s="208"/>
      <c r="O5" s="208"/>
      <c r="P5" s="208"/>
      <c r="Q5" s="208"/>
      <c r="R5" s="208"/>
    </row>
    <row r="6" spans="1:18" s="85" customFormat="1" ht="15.6" x14ac:dyDescent="0.25">
      <c r="A6" s="16">
        <v>35220100</v>
      </c>
      <c r="B6" s="164">
        <v>17.36</v>
      </c>
      <c r="C6" s="125">
        <v>0.16666700000000001</v>
      </c>
      <c r="D6" s="164">
        <f>C6*LZArztKJ</f>
        <v>17.38</v>
      </c>
      <c r="E6" s="122">
        <f>D6-B6</f>
        <v>0.02</v>
      </c>
      <c r="F6" s="164">
        <f>D6*1.06612</f>
        <v>18.53</v>
      </c>
      <c r="G6" s="176">
        <f>((F6-D6)*2)+D6</f>
        <v>19.68</v>
      </c>
      <c r="H6" s="176">
        <v>19.61</v>
      </c>
      <c r="I6" s="176">
        <f t="shared" ref="I6" si="0">+$I$13*C6</f>
        <v>19.61</v>
      </c>
      <c r="J6" s="150" t="s">
        <v>227</v>
      </c>
      <c r="K6" s="303" t="s">
        <v>9</v>
      </c>
      <c r="L6" s="303"/>
      <c r="M6" s="303"/>
      <c r="N6" s="303"/>
      <c r="O6" s="303"/>
      <c r="P6" s="303"/>
      <c r="Q6" s="211"/>
      <c r="R6" s="347"/>
    </row>
    <row r="7" spans="1:18" s="85" customFormat="1" ht="15.75" customHeight="1" x14ac:dyDescent="0.25">
      <c r="A7" s="16"/>
      <c r="B7" s="164"/>
      <c r="C7" s="125"/>
      <c r="D7" s="164"/>
      <c r="E7" s="122"/>
      <c r="F7" s="164"/>
      <c r="G7" s="176"/>
      <c r="H7" s="176"/>
      <c r="I7" s="176"/>
      <c r="J7" s="151"/>
      <c r="K7" s="267" t="s">
        <v>10</v>
      </c>
      <c r="L7" s="267"/>
      <c r="M7" s="17" t="s">
        <v>11</v>
      </c>
      <c r="N7" s="18"/>
      <c r="O7" s="18"/>
      <c r="P7" s="18"/>
      <c r="Q7" s="19"/>
      <c r="R7" s="20"/>
    </row>
    <row r="8" spans="1:18" s="85" customFormat="1" ht="15.6" x14ac:dyDescent="0.25">
      <c r="A8" s="16"/>
      <c r="B8" s="164"/>
      <c r="C8" s="125"/>
      <c r="D8" s="164"/>
      <c r="E8" s="122"/>
      <c r="F8" s="164"/>
      <c r="G8" s="176"/>
      <c r="H8" s="176"/>
      <c r="I8" s="176"/>
      <c r="J8" s="151"/>
      <c r="K8" s="18"/>
      <c r="L8" s="18"/>
      <c r="M8" s="17" t="s">
        <v>12</v>
      </c>
      <c r="N8" s="18"/>
      <c r="O8" s="18"/>
      <c r="P8" s="18"/>
      <c r="Q8" s="19"/>
      <c r="R8" s="20"/>
    </row>
    <row r="9" spans="1:18" s="85" customFormat="1" ht="15.6" x14ac:dyDescent="0.25">
      <c r="A9" s="16"/>
      <c r="B9" s="164"/>
      <c r="C9" s="125"/>
      <c r="D9" s="164"/>
      <c r="E9" s="122"/>
      <c r="F9" s="164"/>
      <c r="G9" s="176"/>
      <c r="H9" s="176"/>
      <c r="I9" s="176"/>
      <c r="J9" s="151"/>
      <c r="K9" s="18"/>
      <c r="L9" s="18"/>
      <c r="M9" s="17" t="s">
        <v>13</v>
      </c>
      <c r="N9" s="18"/>
      <c r="O9" s="18"/>
      <c r="P9" s="18"/>
      <c r="Q9" s="19"/>
      <c r="R9" s="20"/>
    </row>
    <row r="10" spans="1:18" ht="15.75" customHeight="1" x14ac:dyDescent="0.3">
      <c r="A10" s="86">
        <v>35220110</v>
      </c>
      <c r="B10" s="164">
        <v>17.36</v>
      </c>
      <c r="C10" s="125">
        <v>0.16666700000000001</v>
      </c>
      <c r="D10" s="164">
        <f t="shared" ref="D10:D43" si="1">C10*LZArztKJ</f>
        <v>17.38</v>
      </c>
      <c r="E10" s="122">
        <f t="shared" ref="E10:E58" si="2">D10-B10</f>
        <v>0.02</v>
      </c>
      <c r="F10" s="164">
        <f t="shared" ref="F10:F12" si="3">D10*1.06612</f>
        <v>18.53</v>
      </c>
      <c r="G10" s="176">
        <f t="shared" ref="G10:G42" si="4">((F10-D10)*2)+D10</f>
        <v>19.68</v>
      </c>
      <c r="H10" s="176">
        <v>19.61</v>
      </c>
      <c r="I10" s="176">
        <f t="shared" ref="I10:I11" si="5">+$I$13*C10</f>
        <v>19.61</v>
      </c>
      <c r="J10" s="150" t="s">
        <v>227</v>
      </c>
      <c r="K10" s="340" t="s">
        <v>228</v>
      </c>
      <c r="L10" s="340"/>
      <c r="M10" s="340"/>
      <c r="N10" s="340"/>
      <c r="O10" s="341"/>
      <c r="P10" s="342"/>
      <c r="Q10" s="342"/>
      <c r="R10" s="268"/>
    </row>
    <row r="11" spans="1:18" ht="15.75" customHeight="1" x14ac:dyDescent="0.3">
      <c r="A11" s="86">
        <v>35220111</v>
      </c>
      <c r="B11" s="164">
        <v>34.76</v>
      </c>
      <c r="C11" s="125">
        <v>0.33333299999999999</v>
      </c>
      <c r="D11" s="164">
        <f t="shared" si="1"/>
        <v>34.76</v>
      </c>
      <c r="E11" s="122">
        <f t="shared" si="2"/>
        <v>0</v>
      </c>
      <c r="F11" s="164">
        <f t="shared" si="3"/>
        <v>37.06</v>
      </c>
      <c r="G11" s="176">
        <f t="shared" si="4"/>
        <v>39.36</v>
      </c>
      <c r="H11" s="176">
        <v>39.22</v>
      </c>
      <c r="I11" s="176">
        <f t="shared" si="5"/>
        <v>39.22</v>
      </c>
      <c r="J11" s="150" t="s">
        <v>229</v>
      </c>
      <c r="K11" s="340" t="s">
        <v>230</v>
      </c>
      <c r="L11" s="340"/>
      <c r="M11" s="340"/>
      <c r="N11" s="340"/>
      <c r="O11" s="341"/>
      <c r="P11" s="342"/>
      <c r="Q11" s="342"/>
      <c r="R11" s="268"/>
    </row>
    <row r="12" spans="1:18" ht="15.75" customHeight="1" x14ac:dyDescent="0.3">
      <c r="A12" s="87" t="s">
        <v>231</v>
      </c>
      <c r="B12" s="164">
        <v>69.56</v>
      </c>
      <c r="C12" s="125">
        <v>0.66666700000000001</v>
      </c>
      <c r="D12" s="164">
        <f t="shared" si="1"/>
        <v>69.52</v>
      </c>
      <c r="E12" s="122">
        <f t="shared" si="2"/>
        <v>-0.04</v>
      </c>
      <c r="F12" s="164">
        <f t="shared" si="3"/>
        <v>74.12</v>
      </c>
      <c r="G12" s="176">
        <f t="shared" si="4"/>
        <v>78.72</v>
      </c>
      <c r="H12" s="176">
        <v>78.45</v>
      </c>
      <c r="I12" s="176">
        <f>+$I$13*C12</f>
        <v>78.45</v>
      </c>
      <c r="J12" s="150" t="s">
        <v>232</v>
      </c>
      <c r="K12" s="340" t="s">
        <v>233</v>
      </c>
      <c r="L12" s="340"/>
      <c r="M12" s="340"/>
      <c r="N12" s="340"/>
      <c r="O12" s="341"/>
      <c r="P12" s="342"/>
      <c r="Q12" s="342"/>
      <c r="R12" s="268"/>
    </row>
    <row r="13" spans="1:18" ht="15.75" customHeight="1" x14ac:dyDescent="0.3">
      <c r="A13" s="118">
        <v>35220113</v>
      </c>
      <c r="B13" s="180">
        <v>104.28</v>
      </c>
      <c r="C13" s="137">
        <v>1</v>
      </c>
      <c r="D13" s="180">
        <f t="shared" si="1"/>
        <v>104.28</v>
      </c>
      <c r="E13" s="136">
        <f t="shared" si="2"/>
        <v>0</v>
      </c>
      <c r="F13" s="180">
        <f>LeitwertArztKJ25*1.06612</f>
        <v>111.17</v>
      </c>
      <c r="G13" s="190">
        <f t="shared" si="4"/>
        <v>118.06</v>
      </c>
      <c r="H13" s="190">
        <v>117.67</v>
      </c>
      <c r="I13" s="190">
        <f>F13*1.0585</f>
        <v>117.67</v>
      </c>
      <c r="J13" s="152" t="s">
        <v>526</v>
      </c>
      <c r="K13" s="348" t="s">
        <v>234</v>
      </c>
      <c r="L13" s="348"/>
      <c r="M13" s="348"/>
      <c r="N13" s="348"/>
      <c r="O13" s="349"/>
      <c r="P13" s="350"/>
      <c r="Q13" s="350"/>
      <c r="R13" s="351"/>
    </row>
    <row r="14" spans="1:18" ht="15.75" customHeight="1" x14ac:dyDescent="0.3">
      <c r="A14" s="87" t="s">
        <v>235</v>
      </c>
      <c r="B14" s="164">
        <v>156.44</v>
      </c>
      <c r="C14" s="125">
        <v>1.5</v>
      </c>
      <c r="D14" s="164">
        <f t="shared" si="1"/>
        <v>156.41999999999999</v>
      </c>
      <c r="E14" s="122">
        <f t="shared" si="2"/>
        <v>-0.02</v>
      </c>
      <c r="F14" s="164">
        <f>D14*1.06612</f>
        <v>166.76</v>
      </c>
      <c r="G14" s="176">
        <f t="shared" si="4"/>
        <v>177.1</v>
      </c>
      <c r="H14" s="176">
        <v>176.51</v>
      </c>
      <c r="I14" s="176">
        <f>+$I$13*C14</f>
        <v>176.51</v>
      </c>
      <c r="J14" s="150" t="s">
        <v>236</v>
      </c>
      <c r="K14" s="340" t="s">
        <v>237</v>
      </c>
      <c r="L14" s="340"/>
      <c r="M14" s="340"/>
      <c r="N14" s="340"/>
      <c r="O14" s="341"/>
      <c r="P14" s="342"/>
      <c r="Q14" s="342"/>
      <c r="R14" s="268"/>
    </row>
    <row r="15" spans="1:18" ht="15.75" customHeight="1" x14ac:dyDescent="0.3">
      <c r="A15" s="87" t="s">
        <v>238</v>
      </c>
      <c r="B15" s="164">
        <v>208.58</v>
      </c>
      <c r="C15" s="125">
        <v>2</v>
      </c>
      <c r="D15" s="164">
        <f t="shared" si="1"/>
        <v>208.55</v>
      </c>
      <c r="E15" s="122">
        <f t="shared" si="2"/>
        <v>-0.03</v>
      </c>
      <c r="F15" s="164">
        <f t="shared" ref="F15:F42" si="6">D15*1.06612</f>
        <v>222.34</v>
      </c>
      <c r="G15" s="176">
        <f t="shared" si="4"/>
        <v>236.13</v>
      </c>
      <c r="H15" s="176">
        <v>235.34</v>
      </c>
      <c r="I15" s="176">
        <f t="shared" ref="I15:I43" si="7">+$I$13*C15</f>
        <v>235.34</v>
      </c>
      <c r="J15" s="150" t="s">
        <v>239</v>
      </c>
      <c r="K15" s="340" t="s">
        <v>240</v>
      </c>
      <c r="L15" s="340"/>
      <c r="M15" s="340"/>
      <c r="N15" s="340"/>
      <c r="O15" s="341"/>
      <c r="P15" s="342"/>
      <c r="Q15" s="342"/>
      <c r="R15" s="268"/>
    </row>
    <row r="16" spans="1:18" ht="15.75" customHeight="1" x14ac:dyDescent="0.3">
      <c r="A16" s="87" t="s">
        <v>241</v>
      </c>
      <c r="B16" s="164">
        <v>312.85000000000002</v>
      </c>
      <c r="C16" s="125">
        <v>3</v>
      </c>
      <c r="D16" s="164">
        <f t="shared" si="1"/>
        <v>312.83</v>
      </c>
      <c r="E16" s="122">
        <f t="shared" si="2"/>
        <v>-0.02</v>
      </c>
      <c r="F16" s="164">
        <f t="shared" si="6"/>
        <v>333.51</v>
      </c>
      <c r="G16" s="176">
        <f t="shared" si="4"/>
        <v>354.19</v>
      </c>
      <c r="H16" s="176">
        <v>353.01</v>
      </c>
      <c r="I16" s="176">
        <f t="shared" si="7"/>
        <v>353.01</v>
      </c>
      <c r="J16" s="150" t="s">
        <v>242</v>
      </c>
      <c r="K16" s="340" t="s">
        <v>243</v>
      </c>
      <c r="L16" s="340"/>
      <c r="M16" s="340"/>
      <c r="N16" s="340"/>
      <c r="O16" s="341"/>
      <c r="P16" s="342"/>
      <c r="Q16" s="342"/>
      <c r="R16" s="268"/>
    </row>
    <row r="17" spans="1:18" ht="31.5" customHeight="1" x14ac:dyDescent="0.3">
      <c r="A17" s="87" t="s">
        <v>244</v>
      </c>
      <c r="B17" s="164">
        <v>417.12</v>
      </c>
      <c r="C17" s="125">
        <v>4</v>
      </c>
      <c r="D17" s="164">
        <f t="shared" si="1"/>
        <v>417.11</v>
      </c>
      <c r="E17" s="122">
        <f t="shared" si="2"/>
        <v>-0.01</v>
      </c>
      <c r="F17" s="164">
        <f t="shared" si="6"/>
        <v>444.69</v>
      </c>
      <c r="G17" s="176">
        <f t="shared" si="4"/>
        <v>472.27</v>
      </c>
      <c r="H17" s="176">
        <v>470.68</v>
      </c>
      <c r="I17" s="176">
        <f t="shared" si="7"/>
        <v>470.68</v>
      </c>
      <c r="J17" s="150" t="s">
        <v>245</v>
      </c>
      <c r="K17" s="340" t="s">
        <v>246</v>
      </c>
      <c r="L17" s="340"/>
      <c r="M17" s="340"/>
      <c r="N17" s="340"/>
      <c r="O17" s="341"/>
      <c r="P17" s="342"/>
      <c r="Q17" s="342"/>
      <c r="R17" s="268"/>
    </row>
    <row r="18" spans="1:18" ht="15.75" customHeight="1" x14ac:dyDescent="0.3">
      <c r="A18" s="87" t="s">
        <v>247</v>
      </c>
      <c r="B18" s="164">
        <v>27.83</v>
      </c>
      <c r="C18" s="125">
        <v>0.26666699999999999</v>
      </c>
      <c r="D18" s="164">
        <f t="shared" si="1"/>
        <v>27.81</v>
      </c>
      <c r="E18" s="122">
        <f t="shared" si="2"/>
        <v>-0.02</v>
      </c>
      <c r="F18" s="164">
        <f t="shared" si="6"/>
        <v>29.65</v>
      </c>
      <c r="G18" s="176">
        <f t="shared" si="4"/>
        <v>31.49</v>
      </c>
      <c r="H18" s="176">
        <v>31.38</v>
      </c>
      <c r="I18" s="176">
        <f t="shared" si="7"/>
        <v>31.38</v>
      </c>
      <c r="J18" s="150" t="s">
        <v>248</v>
      </c>
      <c r="K18" s="340" t="s">
        <v>249</v>
      </c>
      <c r="L18" s="340"/>
      <c r="M18" s="340"/>
      <c r="N18" s="340"/>
      <c r="O18" s="341"/>
      <c r="P18" s="342"/>
      <c r="Q18" s="342"/>
      <c r="R18" s="268"/>
    </row>
    <row r="19" spans="1:18" ht="15.75" customHeight="1" x14ac:dyDescent="0.3">
      <c r="A19" s="87" t="s">
        <v>250</v>
      </c>
      <c r="B19" s="164">
        <v>41.7</v>
      </c>
      <c r="C19" s="125">
        <v>0.4</v>
      </c>
      <c r="D19" s="164">
        <f t="shared" si="1"/>
        <v>41.71</v>
      </c>
      <c r="E19" s="122">
        <f t="shared" si="2"/>
        <v>0.01</v>
      </c>
      <c r="F19" s="164">
        <f t="shared" si="6"/>
        <v>44.47</v>
      </c>
      <c r="G19" s="176">
        <f t="shared" si="4"/>
        <v>47.23</v>
      </c>
      <c r="H19" s="176">
        <v>47.07</v>
      </c>
      <c r="I19" s="176">
        <f t="shared" si="7"/>
        <v>47.07</v>
      </c>
      <c r="J19" s="150" t="s">
        <v>251</v>
      </c>
      <c r="K19" s="340" t="s">
        <v>234</v>
      </c>
      <c r="L19" s="340"/>
      <c r="M19" s="340"/>
      <c r="N19" s="340"/>
      <c r="O19" s="341"/>
      <c r="P19" s="342"/>
      <c r="Q19" s="342"/>
      <c r="R19" s="268"/>
    </row>
    <row r="20" spans="1:18" ht="15.75" customHeight="1" x14ac:dyDescent="0.3">
      <c r="A20" s="87" t="s">
        <v>252</v>
      </c>
      <c r="B20" s="164">
        <v>62.57</v>
      </c>
      <c r="C20" s="125">
        <v>0.6</v>
      </c>
      <c r="D20" s="164">
        <f t="shared" si="1"/>
        <v>62.57</v>
      </c>
      <c r="E20" s="122">
        <f t="shared" si="2"/>
        <v>0</v>
      </c>
      <c r="F20" s="164">
        <f t="shared" si="6"/>
        <v>66.709999999999994</v>
      </c>
      <c r="G20" s="176">
        <f t="shared" si="4"/>
        <v>70.849999999999994</v>
      </c>
      <c r="H20" s="176">
        <v>70.599999999999994</v>
      </c>
      <c r="I20" s="176">
        <f t="shared" si="7"/>
        <v>70.599999999999994</v>
      </c>
      <c r="J20" s="150" t="s">
        <v>253</v>
      </c>
      <c r="K20" s="340" t="s">
        <v>237</v>
      </c>
      <c r="L20" s="340"/>
      <c r="M20" s="340"/>
      <c r="N20" s="340"/>
      <c r="O20" s="341"/>
      <c r="P20" s="342"/>
      <c r="Q20" s="342"/>
      <c r="R20" s="268"/>
    </row>
    <row r="21" spans="1:18" ht="15.75" customHeight="1" x14ac:dyDescent="0.3">
      <c r="A21" s="87" t="s">
        <v>254</v>
      </c>
      <c r="B21" s="164">
        <v>83.41</v>
      </c>
      <c r="C21" s="125">
        <v>0.8</v>
      </c>
      <c r="D21" s="164">
        <f t="shared" si="1"/>
        <v>83.42</v>
      </c>
      <c r="E21" s="122">
        <f t="shared" si="2"/>
        <v>0.01</v>
      </c>
      <c r="F21" s="164">
        <f t="shared" si="6"/>
        <v>88.94</v>
      </c>
      <c r="G21" s="176">
        <f t="shared" si="4"/>
        <v>94.46</v>
      </c>
      <c r="H21" s="176">
        <v>94.14</v>
      </c>
      <c r="I21" s="176">
        <f t="shared" si="7"/>
        <v>94.14</v>
      </c>
      <c r="J21" s="150" t="s">
        <v>255</v>
      </c>
      <c r="K21" s="340" t="s">
        <v>240</v>
      </c>
      <c r="L21" s="340"/>
      <c r="M21" s="340"/>
      <c r="N21" s="340"/>
      <c r="O21" s="341"/>
      <c r="P21" s="342"/>
      <c r="Q21" s="342"/>
      <c r="R21" s="268"/>
    </row>
    <row r="22" spans="1:18" ht="15.75" customHeight="1" x14ac:dyDescent="0.3">
      <c r="A22" s="87" t="s">
        <v>256</v>
      </c>
      <c r="B22" s="164">
        <v>125.13</v>
      </c>
      <c r="C22" s="125">
        <v>1.2</v>
      </c>
      <c r="D22" s="164">
        <f t="shared" si="1"/>
        <v>125.13</v>
      </c>
      <c r="E22" s="122">
        <f t="shared" si="2"/>
        <v>0</v>
      </c>
      <c r="F22" s="164">
        <f t="shared" si="6"/>
        <v>133.4</v>
      </c>
      <c r="G22" s="176">
        <f t="shared" si="4"/>
        <v>141.66999999999999</v>
      </c>
      <c r="H22" s="176">
        <v>141.19999999999999</v>
      </c>
      <c r="I22" s="176">
        <f t="shared" si="7"/>
        <v>141.19999999999999</v>
      </c>
      <c r="J22" s="150" t="s">
        <v>257</v>
      </c>
      <c r="K22" s="340" t="s">
        <v>243</v>
      </c>
      <c r="L22" s="340"/>
      <c r="M22" s="340"/>
      <c r="N22" s="340"/>
      <c r="O22" s="341"/>
      <c r="P22" s="342"/>
      <c r="Q22" s="342"/>
      <c r="R22" s="268"/>
    </row>
    <row r="23" spans="1:18" ht="15.75" customHeight="1" x14ac:dyDescent="0.3">
      <c r="A23" s="87" t="s">
        <v>258</v>
      </c>
      <c r="B23" s="164">
        <v>13.93</v>
      </c>
      <c r="C23" s="125">
        <v>0.13333300000000001</v>
      </c>
      <c r="D23" s="164">
        <f t="shared" si="1"/>
        <v>13.9</v>
      </c>
      <c r="E23" s="122">
        <f t="shared" si="2"/>
        <v>-0.03</v>
      </c>
      <c r="F23" s="164">
        <f t="shared" si="6"/>
        <v>14.82</v>
      </c>
      <c r="G23" s="176">
        <f t="shared" si="4"/>
        <v>15.74</v>
      </c>
      <c r="H23" s="176">
        <v>15.69</v>
      </c>
      <c r="I23" s="176">
        <f t="shared" si="7"/>
        <v>15.69</v>
      </c>
      <c r="J23" s="150" t="s">
        <v>259</v>
      </c>
      <c r="K23" s="340" t="s">
        <v>260</v>
      </c>
      <c r="L23" s="340"/>
      <c r="M23" s="340"/>
      <c r="N23" s="340"/>
      <c r="O23" s="341"/>
      <c r="P23" s="342"/>
      <c r="Q23" s="342"/>
      <c r="R23" s="268"/>
    </row>
    <row r="24" spans="1:18" ht="15.75" customHeight="1" x14ac:dyDescent="0.3">
      <c r="A24" s="87" t="s">
        <v>261</v>
      </c>
      <c r="B24" s="164">
        <v>20.84</v>
      </c>
      <c r="C24" s="125">
        <v>0.2</v>
      </c>
      <c r="D24" s="164">
        <f t="shared" si="1"/>
        <v>20.86</v>
      </c>
      <c r="E24" s="122">
        <f t="shared" si="2"/>
        <v>0.02</v>
      </c>
      <c r="F24" s="164">
        <f t="shared" si="6"/>
        <v>22.24</v>
      </c>
      <c r="G24" s="176">
        <f t="shared" si="4"/>
        <v>23.62</v>
      </c>
      <c r="H24" s="176">
        <v>23.53</v>
      </c>
      <c r="I24" s="176">
        <f t="shared" si="7"/>
        <v>23.53</v>
      </c>
      <c r="J24" s="150" t="s">
        <v>262</v>
      </c>
      <c r="K24" s="340" t="s">
        <v>234</v>
      </c>
      <c r="L24" s="340"/>
      <c r="M24" s="340"/>
      <c r="N24" s="340"/>
      <c r="O24" s="341"/>
      <c r="P24" s="342"/>
      <c r="Q24" s="342"/>
      <c r="R24" s="268"/>
    </row>
    <row r="25" spans="1:18" ht="15.75" customHeight="1" x14ac:dyDescent="0.3">
      <c r="A25" s="87" t="s">
        <v>263</v>
      </c>
      <c r="B25" s="164">
        <v>31.31</v>
      </c>
      <c r="C25" s="125">
        <v>0.3</v>
      </c>
      <c r="D25" s="164">
        <f t="shared" si="1"/>
        <v>31.28</v>
      </c>
      <c r="E25" s="122">
        <f t="shared" si="2"/>
        <v>-0.03</v>
      </c>
      <c r="F25" s="164">
        <f t="shared" si="6"/>
        <v>33.35</v>
      </c>
      <c r="G25" s="176">
        <f t="shared" si="4"/>
        <v>35.42</v>
      </c>
      <c r="H25" s="176">
        <v>35.299999999999997</v>
      </c>
      <c r="I25" s="176">
        <f t="shared" si="7"/>
        <v>35.299999999999997</v>
      </c>
      <c r="J25" s="150" t="s">
        <v>264</v>
      </c>
      <c r="K25" s="340" t="s">
        <v>237</v>
      </c>
      <c r="L25" s="340"/>
      <c r="M25" s="340"/>
      <c r="N25" s="340"/>
      <c r="O25" s="341"/>
      <c r="P25" s="342"/>
      <c r="Q25" s="342"/>
      <c r="R25" s="268"/>
    </row>
    <row r="26" spans="1:18" ht="15.75" customHeight="1" x14ac:dyDescent="0.3">
      <c r="A26" s="87" t="s">
        <v>265</v>
      </c>
      <c r="B26" s="164">
        <v>41.7</v>
      </c>
      <c r="C26" s="125">
        <v>0.4</v>
      </c>
      <c r="D26" s="164">
        <f t="shared" si="1"/>
        <v>41.71</v>
      </c>
      <c r="E26" s="122">
        <f t="shared" si="2"/>
        <v>0.01</v>
      </c>
      <c r="F26" s="164">
        <f t="shared" si="6"/>
        <v>44.47</v>
      </c>
      <c r="G26" s="176">
        <f t="shared" si="4"/>
        <v>47.23</v>
      </c>
      <c r="H26" s="176">
        <v>47.07</v>
      </c>
      <c r="I26" s="176">
        <f t="shared" si="7"/>
        <v>47.07</v>
      </c>
      <c r="J26" s="150" t="s">
        <v>251</v>
      </c>
      <c r="K26" s="340" t="s">
        <v>240</v>
      </c>
      <c r="L26" s="340"/>
      <c r="M26" s="340"/>
      <c r="N26" s="340"/>
      <c r="O26" s="341"/>
      <c r="P26" s="342"/>
      <c r="Q26" s="342"/>
      <c r="R26" s="268"/>
    </row>
    <row r="27" spans="1:18" ht="15.75" customHeight="1" x14ac:dyDescent="0.3">
      <c r="A27" s="87" t="s">
        <v>266</v>
      </c>
      <c r="B27" s="164">
        <v>62.55</v>
      </c>
      <c r="C27" s="125">
        <v>0.6</v>
      </c>
      <c r="D27" s="164">
        <f t="shared" si="1"/>
        <v>62.57</v>
      </c>
      <c r="E27" s="122">
        <f t="shared" si="2"/>
        <v>0.02</v>
      </c>
      <c r="F27" s="164">
        <f t="shared" si="6"/>
        <v>66.709999999999994</v>
      </c>
      <c r="G27" s="176">
        <f t="shared" si="4"/>
        <v>70.849999999999994</v>
      </c>
      <c r="H27" s="176">
        <v>70.599999999999994</v>
      </c>
      <c r="I27" s="176">
        <f t="shared" si="7"/>
        <v>70.599999999999994</v>
      </c>
      <c r="J27" s="150" t="s">
        <v>253</v>
      </c>
      <c r="K27" s="340" t="s">
        <v>243</v>
      </c>
      <c r="L27" s="340"/>
      <c r="M27" s="340"/>
      <c r="N27" s="340"/>
      <c r="O27" s="341"/>
      <c r="P27" s="342"/>
      <c r="Q27" s="342"/>
      <c r="R27" s="268"/>
    </row>
    <row r="28" spans="1:18" ht="15.75" customHeight="1" x14ac:dyDescent="0.3">
      <c r="A28" s="87">
        <v>35220143</v>
      </c>
      <c r="B28" s="164">
        <v>41.7</v>
      </c>
      <c r="C28" s="125">
        <v>0.4</v>
      </c>
      <c r="D28" s="164">
        <f t="shared" si="1"/>
        <v>41.71</v>
      </c>
      <c r="E28" s="122">
        <f t="shared" si="2"/>
        <v>0.01</v>
      </c>
      <c r="F28" s="164">
        <f t="shared" si="6"/>
        <v>44.47</v>
      </c>
      <c r="G28" s="176">
        <f t="shared" si="4"/>
        <v>47.23</v>
      </c>
      <c r="H28" s="176">
        <v>47.07</v>
      </c>
      <c r="I28" s="176">
        <f t="shared" si="7"/>
        <v>47.07</v>
      </c>
      <c r="J28" s="150" t="s">
        <v>251</v>
      </c>
      <c r="K28" s="340" t="s">
        <v>267</v>
      </c>
      <c r="L28" s="340"/>
      <c r="M28" s="340"/>
      <c r="N28" s="340"/>
      <c r="O28" s="341"/>
      <c r="P28" s="342"/>
      <c r="Q28" s="342"/>
      <c r="R28" s="268"/>
    </row>
    <row r="29" spans="1:18" ht="15.75" customHeight="1" x14ac:dyDescent="0.3">
      <c r="A29" s="87">
        <v>35220144</v>
      </c>
      <c r="B29" s="164">
        <v>62.57</v>
      </c>
      <c r="C29" s="125">
        <v>0.6</v>
      </c>
      <c r="D29" s="164">
        <f t="shared" si="1"/>
        <v>62.57</v>
      </c>
      <c r="E29" s="122">
        <f t="shared" si="2"/>
        <v>0</v>
      </c>
      <c r="F29" s="164">
        <f t="shared" si="6"/>
        <v>66.709999999999994</v>
      </c>
      <c r="G29" s="176">
        <f t="shared" si="4"/>
        <v>70.849999999999994</v>
      </c>
      <c r="H29" s="176">
        <v>70.599999999999994</v>
      </c>
      <c r="I29" s="176">
        <f t="shared" si="7"/>
        <v>70.599999999999994</v>
      </c>
      <c r="J29" s="150" t="s">
        <v>253</v>
      </c>
      <c r="K29" s="340" t="s">
        <v>268</v>
      </c>
      <c r="L29" s="340"/>
      <c r="M29" s="340"/>
      <c r="N29" s="340"/>
      <c r="O29" s="341"/>
      <c r="P29" s="342"/>
      <c r="Q29" s="342"/>
      <c r="R29" s="268"/>
    </row>
    <row r="30" spans="1:18" ht="15.75" customHeight="1" x14ac:dyDescent="0.3">
      <c r="A30" s="87">
        <v>35220145</v>
      </c>
      <c r="B30" s="164">
        <v>83.41</v>
      </c>
      <c r="C30" s="125">
        <v>0.8</v>
      </c>
      <c r="D30" s="164">
        <f t="shared" si="1"/>
        <v>83.42</v>
      </c>
      <c r="E30" s="122">
        <f t="shared" si="2"/>
        <v>0.01</v>
      </c>
      <c r="F30" s="164">
        <f t="shared" si="6"/>
        <v>88.94</v>
      </c>
      <c r="G30" s="176">
        <f t="shared" si="4"/>
        <v>94.46</v>
      </c>
      <c r="H30" s="176">
        <v>94.14</v>
      </c>
      <c r="I30" s="176">
        <f t="shared" si="7"/>
        <v>94.14</v>
      </c>
      <c r="J30" s="150" t="s">
        <v>255</v>
      </c>
      <c r="K30" s="340" t="s">
        <v>269</v>
      </c>
      <c r="L30" s="340"/>
      <c r="M30" s="340"/>
      <c r="N30" s="340"/>
      <c r="O30" s="341"/>
      <c r="P30" s="342"/>
      <c r="Q30" s="342"/>
      <c r="R30" s="268"/>
    </row>
    <row r="31" spans="1:18" ht="15.6" x14ac:dyDescent="0.3">
      <c r="A31" s="87">
        <v>35220150</v>
      </c>
      <c r="B31" s="164">
        <v>17.36</v>
      </c>
      <c r="C31" s="125">
        <v>0.16666700000000001</v>
      </c>
      <c r="D31" s="164">
        <f t="shared" si="1"/>
        <v>17.38</v>
      </c>
      <c r="E31" s="122">
        <f t="shared" si="2"/>
        <v>0.02</v>
      </c>
      <c r="F31" s="164">
        <f t="shared" si="6"/>
        <v>18.53</v>
      </c>
      <c r="G31" s="176">
        <f t="shared" si="4"/>
        <v>19.68</v>
      </c>
      <c r="H31" s="176">
        <v>19.61</v>
      </c>
      <c r="I31" s="176">
        <f t="shared" si="7"/>
        <v>19.61</v>
      </c>
      <c r="J31" s="150" t="s">
        <v>227</v>
      </c>
      <c r="K31" s="340" t="s">
        <v>270</v>
      </c>
      <c r="L31" s="340"/>
      <c r="M31" s="340"/>
      <c r="N31" s="340"/>
      <c r="O31" s="341"/>
      <c r="P31" s="342"/>
      <c r="Q31" s="342"/>
      <c r="R31" s="268"/>
    </row>
    <row r="32" spans="1:18" ht="15.6" x14ac:dyDescent="0.3">
      <c r="A32" s="87">
        <v>35220151</v>
      </c>
      <c r="B32" s="164">
        <v>34.76</v>
      </c>
      <c r="C32" s="125">
        <v>0.33333299999999999</v>
      </c>
      <c r="D32" s="164">
        <f t="shared" si="1"/>
        <v>34.76</v>
      </c>
      <c r="E32" s="122">
        <f t="shared" si="2"/>
        <v>0</v>
      </c>
      <c r="F32" s="164">
        <f t="shared" si="6"/>
        <v>37.06</v>
      </c>
      <c r="G32" s="176">
        <f t="shared" si="4"/>
        <v>39.36</v>
      </c>
      <c r="H32" s="176">
        <v>39.22</v>
      </c>
      <c r="I32" s="176">
        <f t="shared" si="7"/>
        <v>39.22</v>
      </c>
      <c r="J32" s="150" t="s">
        <v>229</v>
      </c>
      <c r="K32" s="340" t="s">
        <v>271</v>
      </c>
      <c r="L32" s="340"/>
      <c r="M32" s="340"/>
      <c r="N32" s="340"/>
      <c r="O32" s="341"/>
      <c r="P32" s="342"/>
      <c r="Q32" s="342"/>
      <c r="R32" s="268"/>
    </row>
    <row r="33" spans="1:18" ht="15.6" x14ac:dyDescent="0.3">
      <c r="A33" s="87">
        <v>35220152</v>
      </c>
      <c r="B33" s="164">
        <v>69.56</v>
      </c>
      <c r="C33" s="125">
        <v>0.66666700000000001</v>
      </c>
      <c r="D33" s="164">
        <f t="shared" si="1"/>
        <v>69.52</v>
      </c>
      <c r="E33" s="122">
        <f t="shared" si="2"/>
        <v>-0.04</v>
      </c>
      <c r="F33" s="164">
        <f t="shared" si="6"/>
        <v>74.12</v>
      </c>
      <c r="G33" s="176">
        <f t="shared" si="4"/>
        <v>78.72</v>
      </c>
      <c r="H33" s="176">
        <v>78.45</v>
      </c>
      <c r="I33" s="176">
        <f t="shared" si="7"/>
        <v>78.45</v>
      </c>
      <c r="J33" s="150" t="s">
        <v>232</v>
      </c>
      <c r="K33" s="340" t="s">
        <v>272</v>
      </c>
      <c r="L33" s="340"/>
      <c r="M33" s="340"/>
      <c r="N33" s="340"/>
      <c r="O33" s="341"/>
      <c r="P33" s="342"/>
      <c r="Q33" s="342"/>
      <c r="R33" s="268"/>
    </row>
    <row r="34" spans="1:18" ht="15.6" x14ac:dyDescent="0.3">
      <c r="A34" s="87">
        <v>35220153</v>
      </c>
      <c r="B34" s="164">
        <v>104.28</v>
      </c>
      <c r="C34" s="125">
        <v>1</v>
      </c>
      <c r="D34" s="164">
        <f t="shared" si="1"/>
        <v>104.28</v>
      </c>
      <c r="E34" s="122">
        <f t="shared" si="2"/>
        <v>0</v>
      </c>
      <c r="F34" s="164">
        <f t="shared" si="6"/>
        <v>111.17</v>
      </c>
      <c r="G34" s="176">
        <f t="shared" si="4"/>
        <v>118.06</v>
      </c>
      <c r="H34" s="176">
        <v>117.67</v>
      </c>
      <c r="I34" s="176">
        <f t="shared" si="7"/>
        <v>117.67</v>
      </c>
      <c r="J34" s="150" t="s">
        <v>227</v>
      </c>
      <c r="K34" s="340" t="s">
        <v>273</v>
      </c>
      <c r="L34" s="340"/>
      <c r="M34" s="340"/>
      <c r="N34" s="340"/>
      <c r="O34" s="341"/>
      <c r="P34" s="342"/>
      <c r="Q34" s="342"/>
      <c r="R34" s="268"/>
    </row>
    <row r="35" spans="1:18" ht="15.6" x14ac:dyDescent="0.3">
      <c r="A35" s="87">
        <v>35220154</v>
      </c>
      <c r="B35" s="164">
        <v>156.44</v>
      </c>
      <c r="C35" s="125">
        <v>1.5</v>
      </c>
      <c r="D35" s="164">
        <f t="shared" si="1"/>
        <v>156.41999999999999</v>
      </c>
      <c r="E35" s="122">
        <f t="shared" si="2"/>
        <v>-0.02</v>
      </c>
      <c r="F35" s="164">
        <f t="shared" si="6"/>
        <v>166.76</v>
      </c>
      <c r="G35" s="176">
        <f t="shared" si="4"/>
        <v>177.1</v>
      </c>
      <c r="H35" s="176">
        <v>176.51</v>
      </c>
      <c r="I35" s="176">
        <f t="shared" si="7"/>
        <v>176.51</v>
      </c>
      <c r="J35" s="150" t="s">
        <v>236</v>
      </c>
      <c r="K35" s="340" t="s">
        <v>274</v>
      </c>
      <c r="L35" s="340"/>
      <c r="M35" s="340"/>
      <c r="N35" s="340"/>
      <c r="O35" s="341"/>
      <c r="P35" s="342"/>
      <c r="Q35" s="342"/>
      <c r="R35" s="268"/>
    </row>
    <row r="36" spans="1:18" ht="15.6" x14ac:dyDescent="0.3">
      <c r="A36" s="87">
        <v>35220155</v>
      </c>
      <c r="B36" s="164">
        <v>208.58</v>
      </c>
      <c r="C36" s="125">
        <v>2</v>
      </c>
      <c r="D36" s="164">
        <f t="shared" si="1"/>
        <v>208.55</v>
      </c>
      <c r="E36" s="122">
        <f t="shared" si="2"/>
        <v>-0.03</v>
      </c>
      <c r="F36" s="164">
        <f t="shared" si="6"/>
        <v>222.34</v>
      </c>
      <c r="G36" s="176">
        <f t="shared" si="4"/>
        <v>236.13</v>
      </c>
      <c r="H36" s="176">
        <v>235.34</v>
      </c>
      <c r="I36" s="176">
        <f t="shared" si="7"/>
        <v>235.34</v>
      </c>
      <c r="J36" s="150" t="s">
        <v>239</v>
      </c>
      <c r="K36" s="340" t="s">
        <v>275</v>
      </c>
      <c r="L36" s="340"/>
      <c r="M36" s="340"/>
      <c r="N36" s="340"/>
      <c r="O36" s="341"/>
      <c r="P36" s="342"/>
      <c r="Q36" s="342"/>
      <c r="R36" s="268"/>
    </row>
    <row r="37" spans="1:18" ht="15.6" x14ac:dyDescent="0.3">
      <c r="A37" s="87">
        <v>35220156</v>
      </c>
      <c r="B37" s="164">
        <v>312.85000000000002</v>
      </c>
      <c r="C37" s="125">
        <v>3</v>
      </c>
      <c r="D37" s="164">
        <f t="shared" si="1"/>
        <v>312.83</v>
      </c>
      <c r="E37" s="122">
        <f t="shared" si="2"/>
        <v>-0.02</v>
      </c>
      <c r="F37" s="164">
        <f t="shared" si="6"/>
        <v>333.51</v>
      </c>
      <c r="G37" s="176">
        <f t="shared" si="4"/>
        <v>354.19</v>
      </c>
      <c r="H37" s="176">
        <v>353.01</v>
      </c>
      <c r="I37" s="176">
        <f t="shared" si="7"/>
        <v>353.01</v>
      </c>
      <c r="J37" s="150" t="s">
        <v>242</v>
      </c>
      <c r="K37" s="340" t="s">
        <v>276</v>
      </c>
      <c r="L37" s="340"/>
      <c r="M37" s="340"/>
      <c r="N37" s="340"/>
      <c r="O37" s="341"/>
      <c r="P37" s="342"/>
      <c r="Q37" s="342"/>
      <c r="R37" s="268"/>
    </row>
    <row r="38" spans="1:18" ht="15.75" customHeight="1" x14ac:dyDescent="0.3">
      <c r="A38" s="87">
        <v>35220161</v>
      </c>
      <c r="B38" s="164">
        <v>34.76</v>
      </c>
      <c r="C38" s="125">
        <v>0.33333299999999999</v>
      </c>
      <c r="D38" s="164">
        <f t="shared" si="1"/>
        <v>34.76</v>
      </c>
      <c r="E38" s="122">
        <f t="shared" si="2"/>
        <v>0</v>
      </c>
      <c r="F38" s="164">
        <f t="shared" si="6"/>
        <v>37.06</v>
      </c>
      <c r="G38" s="176">
        <f t="shared" si="4"/>
        <v>39.36</v>
      </c>
      <c r="H38" s="176">
        <v>39.22</v>
      </c>
      <c r="I38" s="176">
        <f t="shared" si="7"/>
        <v>39.22</v>
      </c>
      <c r="J38" s="150" t="s">
        <v>229</v>
      </c>
      <c r="K38" s="340" t="s">
        <v>37</v>
      </c>
      <c r="L38" s="340"/>
      <c r="M38" s="340"/>
      <c r="N38" s="340"/>
      <c r="O38" s="341"/>
      <c r="P38" s="342"/>
      <c r="Q38" s="342"/>
      <c r="R38" s="268"/>
    </row>
    <row r="39" spans="1:18" ht="15.75" customHeight="1" x14ac:dyDescent="0.3">
      <c r="A39" s="87">
        <v>35220162</v>
      </c>
      <c r="B39" s="164">
        <v>69.56</v>
      </c>
      <c r="C39" s="125">
        <v>0.66666700000000001</v>
      </c>
      <c r="D39" s="164">
        <f t="shared" si="1"/>
        <v>69.52</v>
      </c>
      <c r="E39" s="122">
        <f t="shared" si="2"/>
        <v>-0.04</v>
      </c>
      <c r="F39" s="164">
        <f t="shared" si="6"/>
        <v>74.12</v>
      </c>
      <c r="G39" s="176">
        <f t="shared" si="4"/>
        <v>78.72</v>
      </c>
      <c r="H39" s="176">
        <v>78.45</v>
      </c>
      <c r="I39" s="176">
        <f t="shared" si="7"/>
        <v>78.45</v>
      </c>
      <c r="J39" s="150" t="s">
        <v>232</v>
      </c>
      <c r="K39" s="340" t="s">
        <v>38</v>
      </c>
      <c r="L39" s="340"/>
      <c r="M39" s="340"/>
      <c r="N39" s="340"/>
      <c r="O39" s="341"/>
      <c r="P39" s="342"/>
      <c r="Q39" s="342"/>
      <c r="R39" s="268"/>
    </row>
    <row r="40" spans="1:18" ht="15.75" customHeight="1" x14ac:dyDescent="0.3">
      <c r="A40" s="87">
        <v>35220163</v>
      </c>
      <c r="B40" s="164">
        <v>104.28</v>
      </c>
      <c r="C40" s="125">
        <v>1</v>
      </c>
      <c r="D40" s="164">
        <f t="shared" si="1"/>
        <v>104.28</v>
      </c>
      <c r="E40" s="122">
        <f t="shared" si="2"/>
        <v>0</v>
      </c>
      <c r="F40" s="164">
        <f t="shared" si="6"/>
        <v>111.17</v>
      </c>
      <c r="G40" s="176">
        <f t="shared" si="4"/>
        <v>118.06</v>
      </c>
      <c r="H40" s="176">
        <v>117.67</v>
      </c>
      <c r="I40" s="176">
        <f t="shared" si="7"/>
        <v>117.67</v>
      </c>
      <c r="J40" s="150" t="s">
        <v>277</v>
      </c>
      <c r="K40" s="340" t="s">
        <v>39</v>
      </c>
      <c r="L40" s="340"/>
      <c r="M40" s="340"/>
      <c r="N40" s="340"/>
      <c r="O40" s="341"/>
      <c r="P40" s="342"/>
      <c r="Q40" s="342"/>
      <c r="R40" s="268"/>
    </row>
    <row r="41" spans="1:18" ht="15.75" customHeight="1" x14ac:dyDescent="0.3">
      <c r="A41" s="87">
        <v>35220164</v>
      </c>
      <c r="B41" s="164">
        <v>156.44</v>
      </c>
      <c r="C41" s="125">
        <v>1.5</v>
      </c>
      <c r="D41" s="164">
        <f t="shared" si="1"/>
        <v>156.41999999999999</v>
      </c>
      <c r="E41" s="122">
        <f t="shared" si="2"/>
        <v>-0.02</v>
      </c>
      <c r="F41" s="164">
        <f t="shared" si="6"/>
        <v>166.76</v>
      </c>
      <c r="G41" s="176">
        <f t="shared" si="4"/>
        <v>177.1</v>
      </c>
      <c r="H41" s="176">
        <v>176.51</v>
      </c>
      <c r="I41" s="176">
        <f t="shared" si="7"/>
        <v>176.51</v>
      </c>
      <c r="J41" s="150" t="s">
        <v>236</v>
      </c>
      <c r="K41" s="340" t="s">
        <v>40</v>
      </c>
      <c r="L41" s="340"/>
      <c r="M41" s="340"/>
      <c r="N41" s="340"/>
      <c r="O41" s="341"/>
      <c r="P41" s="342"/>
      <c r="Q41" s="342"/>
      <c r="R41" s="268"/>
    </row>
    <row r="42" spans="1:18" ht="15.75" customHeight="1" x14ac:dyDescent="0.3">
      <c r="A42" s="87">
        <v>35220165</v>
      </c>
      <c r="B42" s="164">
        <v>208.58</v>
      </c>
      <c r="C42" s="125">
        <v>2</v>
      </c>
      <c r="D42" s="164">
        <f t="shared" si="1"/>
        <v>208.55</v>
      </c>
      <c r="E42" s="122">
        <f t="shared" si="2"/>
        <v>-0.03</v>
      </c>
      <c r="F42" s="164">
        <f t="shared" si="6"/>
        <v>222.34</v>
      </c>
      <c r="G42" s="176">
        <f t="shared" si="4"/>
        <v>236.13</v>
      </c>
      <c r="H42" s="176">
        <v>235.34</v>
      </c>
      <c r="I42" s="176">
        <f t="shared" si="7"/>
        <v>235.34</v>
      </c>
      <c r="J42" s="150" t="s">
        <v>239</v>
      </c>
      <c r="K42" s="340" t="s">
        <v>41</v>
      </c>
      <c r="L42" s="340"/>
      <c r="M42" s="340"/>
      <c r="N42" s="340"/>
      <c r="O42" s="341"/>
      <c r="P42" s="342"/>
      <c r="Q42" s="342"/>
      <c r="R42" s="268"/>
    </row>
    <row r="43" spans="1:18" ht="15.75" customHeight="1" x14ac:dyDescent="0.3">
      <c r="A43" s="88">
        <v>35220166</v>
      </c>
      <c r="B43" s="164">
        <v>312.85000000000002</v>
      </c>
      <c r="C43" s="125">
        <v>3</v>
      </c>
      <c r="D43" s="164">
        <f t="shared" si="1"/>
        <v>312.83</v>
      </c>
      <c r="E43" s="122">
        <f t="shared" si="2"/>
        <v>-0.02</v>
      </c>
      <c r="F43" s="164">
        <f>D43*1.06612</f>
        <v>333.51</v>
      </c>
      <c r="G43" s="176">
        <f>((F43-D43)*2)+D43</f>
        <v>354.19</v>
      </c>
      <c r="H43" s="176">
        <v>353.01</v>
      </c>
      <c r="I43" s="176">
        <f t="shared" si="7"/>
        <v>353.01</v>
      </c>
      <c r="J43" s="150" t="s">
        <v>242</v>
      </c>
      <c r="K43" s="343" t="s">
        <v>42</v>
      </c>
      <c r="L43" s="343"/>
      <c r="M43" s="343"/>
      <c r="N43" s="343"/>
      <c r="O43" s="366"/>
      <c r="P43" s="344"/>
      <c r="Q43" s="344"/>
      <c r="R43" s="261"/>
    </row>
    <row r="44" spans="1:18" ht="15.75" customHeight="1" x14ac:dyDescent="0.3">
      <c r="A44" s="119" t="s">
        <v>278</v>
      </c>
      <c r="B44" s="181">
        <v>139.26</v>
      </c>
      <c r="C44" s="139">
        <v>1</v>
      </c>
      <c r="D44" s="181">
        <f>C44*B44</f>
        <v>139.26</v>
      </c>
      <c r="E44" s="138">
        <f t="shared" si="2"/>
        <v>0</v>
      </c>
      <c r="F44" s="181">
        <f>D44*1.0373</f>
        <v>144.44999999999999</v>
      </c>
      <c r="G44" s="191">
        <f t="shared" ref="G44:G54" si="8">((F44-D44)*2)+D44</f>
        <v>149.63999999999999</v>
      </c>
      <c r="H44" s="191">
        <v>152.9</v>
      </c>
      <c r="I44" s="191">
        <f>F44*1.0585</f>
        <v>152.9</v>
      </c>
      <c r="J44" s="153" t="s">
        <v>533</v>
      </c>
      <c r="K44" s="356" t="s">
        <v>56</v>
      </c>
      <c r="L44" s="356"/>
      <c r="M44" s="356"/>
      <c r="N44" s="356"/>
      <c r="O44" s="357"/>
      <c r="P44" s="358"/>
      <c r="Q44" s="358"/>
      <c r="R44" s="359"/>
    </row>
    <row r="45" spans="1:18" ht="15.75" customHeight="1" x14ac:dyDescent="0.3">
      <c r="A45" s="119" t="s">
        <v>279</v>
      </c>
      <c r="B45" s="181">
        <v>236.72</v>
      </c>
      <c r="C45" s="139">
        <v>1</v>
      </c>
      <c r="D45" s="181">
        <f t="shared" ref="D45:D54" si="9">C45*B45</f>
        <v>236.72</v>
      </c>
      <c r="E45" s="138">
        <f t="shared" si="2"/>
        <v>0</v>
      </c>
      <c r="F45" s="181">
        <f>D45*1.0373</f>
        <v>245.55</v>
      </c>
      <c r="G45" s="191">
        <f t="shared" si="8"/>
        <v>254.38</v>
      </c>
      <c r="H45" s="191">
        <v>259.91000000000003</v>
      </c>
      <c r="I45" s="191">
        <f>F45*1.0585</f>
        <v>259.91000000000003</v>
      </c>
      <c r="J45" s="153" t="s">
        <v>534</v>
      </c>
      <c r="K45" s="356" t="s">
        <v>57</v>
      </c>
      <c r="L45" s="356"/>
      <c r="M45" s="356"/>
      <c r="N45" s="356"/>
      <c r="O45" s="357"/>
      <c r="P45" s="358"/>
      <c r="Q45" s="358"/>
      <c r="R45" s="359"/>
    </row>
    <row r="46" spans="1:18" ht="15.75" customHeight="1" x14ac:dyDescent="0.3">
      <c r="A46" s="89" t="s">
        <v>280</v>
      </c>
      <c r="B46" s="166">
        <v>25.61</v>
      </c>
      <c r="C46" s="128">
        <v>1</v>
      </c>
      <c r="D46" s="166">
        <f t="shared" si="9"/>
        <v>25.61</v>
      </c>
      <c r="E46" s="124">
        <f t="shared" si="2"/>
        <v>0</v>
      </c>
      <c r="F46" s="166">
        <f>D46*1.0373</f>
        <v>26.57</v>
      </c>
      <c r="G46" s="178">
        <f t="shared" si="8"/>
        <v>27.53</v>
      </c>
      <c r="H46" s="178">
        <v>28.12</v>
      </c>
      <c r="I46" s="178">
        <f>F46*1.0585</f>
        <v>28.12</v>
      </c>
      <c r="J46" s="154" t="s">
        <v>535</v>
      </c>
      <c r="K46" s="363" t="s">
        <v>43</v>
      </c>
      <c r="L46" s="363"/>
      <c r="M46" s="363"/>
      <c r="N46" s="363"/>
      <c r="O46" s="364"/>
      <c r="P46" s="365"/>
      <c r="Q46" s="365"/>
      <c r="R46" s="281"/>
    </row>
    <row r="47" spans="1:18" ht="15" customHeight="1" x14ac:dyDescent="0.3">
      <c r="A47" s="90"/>
      <c r="B47" s="164"/>
      <c r="C47" s="125"/>
      <c r="D47" s="164"/>
      <c r="E47" s="122"/>
      <c r="F47" s="164"/>
      <c r="G47" s="176"/>
      <c r="H47" s="176"/>
      <c r="I47" s="176"/>
      <c r="J47" s="150"/>
      <c r="K47" s="340" t="s">
        <v>10</v>
      </c>
      <c r="L47" s="340"/>
      <c r="M47" s="360" t="s">
        <v>281</v>
      </c>
      <c r="N47" s="360"/>
      <c r="O47" s="361"/>
      <c r="P47" s="342"/>
      <c r="Q47" s="342"/>
      <c r="R47" s="268"/>
    </row>
    <row r="48" spans="1:18" ht="15.75" customHeight="1" x14ac:dyDescent="0.3">
      <c r="A48" s="90"/>
      <c r="B48" s="164"/>
      <c r="C48" s="125"/>
      <c r="D48" s="164"/>
      <c r="E48" s="122"/>
      <c r="F48" s="164"/>
      <c r="G48" s="176"/>
      <c r="H48" s="176"/>
      <c r="I48" s="176"/>
      <c r="J48" s="150"/>
      <c r="K48" s="362"/>
      <c r="L48" s="362"/>
      <c r="M48" s="360" t="s">
        <v>45</v>
      </c>
      <c r="N48" s="360"/>
      <c r="O48" s="361"/>
      <c r="P48" s="342"/>
      <c r="Q48" s="342"/>
      <c r="R48" s="268"/>
    </row>
    <row r="49" spans="1:18" ht="16.5" customHeight="1" x14ac:dyDescent="0.3">
      <c r="A49" s="90"/>
      <c r="B49" s="164"/>
      <c r="C49" s="125"/>
      <c r="D49" s="164"/>
      <c r="E49" s="122"/>
      <c r="F49" s="164"/>
      <c r="G49" s="176"/>
      <c r="H49" s="176"/>
      <c r="I49" s="176"/>
      <c r="J49" s="150"/>
      <c r="K49" s="362"/>
      <c r="L49" s="362"/>
      <c r="M49" s="360" t="s">
        <v>282</v>
      </c>
      <c r="N49" s="360"/>
      <c r="O49" s="361"/>
      <c r="P49" s="342"/>
      <c r="Q49" s="342"/>
      <c r="R49" s="268"/>
    </row>
    <row r="50" spans="1:18" ht="15.75" customHeight="1" x14ac:dyDescent="0.3">
      <c r="A50" s="120" t="s">
        <v>283</v>
      </c>
      <c r="B50" s="181">
        <v>3.79</v>
      </c>
      <c r="C50" s="139">
        <v>1</v>
      </c>
      <c r="D50" s="181">
        <f t="shared" si="9"/>
        <v>3.79</v>
      </c>
      <c r="E50" s="138">
        <f t="shared" si="2"/>
        <v>0</v>
      </c>
      <c r="F50" s="181">
        <f>D50*1.0373</f>
        <v>3.93</v>
      </c>
      <c r="G50" s="191">
        <f t="shared" si="8"/>
        <v>4.07</v>
      </c>
      <c r="H50" s="191">
        <v>4.16</v>
      </c>
      <c r="I50" s="191">
        <f>F50*1.0585</f>
        <v>4.16</v>
      </c>
      <c r="J50" s="153" t="s">
        <v>536</v>
      </c>
      <c r="K50" s="356" t="s">
        <v>50</v>
      </c>
      <c r="L50" s="356"/>
      <c r="M50" s="356"/>
      <c r="N50" s="356"/>
      <c r="O50" s="357"/>
      <c r="P50" s="358"/>
      <c r="Q50" s="358"/>
      <c r="R50" s="359"/>
    </row>
    <row r="51" spans="1:18" ht="15.75" customHeight="1" x14ac:dyDescent="0.3">
      <c r="A51" s="90"/>
      <c r="B51" s="164"/>
      <c r="C51" s="125"/>
      <c r="D51" s="164"/>
      <c r="E51" s="122"/>
      <c r="F51" s="164"/>
      <c r="G51" s="176"/>
      <c r="H51" s="176"/>
      <c r="I51" s="176"/>
      <c r="J51" s="150"/>
      <c r="K51" s="340" t="s">
        <v>10</v>
      </c>
      <c r="L51" s="340"/>
      <c r="M51" s="360" t="s">
        <v>51</v>
      </c>
      <c r="N51" s="360"/>
      <c r="O51" s="361"/>
      <c r="P51" s="342"/>
      <c r="Q51" s="342"/>
      <c r="R51" s="268"/>
    </row>
    <row r="52" spans="1:18" ht="15.75" customHeight="1" x14ac:dyDescent="0.3">
      <c r="A52" s="90"/>
      <c r="B52" s="164"/>
      <c r="C52" s="125"/>
      <c r="D52" s="164"/>
      <c r="E52" s="122"/>
      <c r="F52" s="164"/>
      <c r="G52" s="176"/>
      <c r="H52" s="176"/>
      <c r="I52" s="176"/>
      <c r="J52" s="150"/>
      <c r="K52" s="362"/>
      <c r="L52" s="362"/>
      <c r="M52" s="360" t="s">
        <v>284</v>
      </c>
      <c r="N52" s="360"/>
      <c r="O52" s="361"/>
      <c r="P52" s="342"/>
      <c r="Q52" s="342"/>
      <c r="R52" s="268"/>
    </row>
    <row r="53" spans="1:18" ht="15" customHeight="1" x14ac:dyDescent="0.3">
      <c r="A53" s="90"/>
      <c r="B53" s="164"/>
      <c r="C53" s="125"/>
      <c r="D53" s="164"/>
      <c r="E53" s="122"/>
      <c r="F53" s="164"/>
      <c r="G53" s="176"/>
      <c r="H53" s="176"/>
      <c r="I53" s="176"/>
      <c r="J53" s="150"/>
      <c r="K53" s="362"/>
      <c r="L53" s="362"/>
      <c r="M53" s="360" t="s">
        <v>53</v>
      </c>
      <c r="N53" s="360"/>
      <c r="O53" s="361"/>
      <c r="P53" s="342"/>
      <c r="Q53" s="342"/>
      <c r="R53" s="268"/>
    </row>
    <row r="54" spans="1:18" ht="15.75" customHeight="1" x14ac:dyDescent="0.3">
      <c r="A54" s="120" t="s">
        <v>285</v>
      </c>
      <c r="B54" s="181">
        <v>16.100000000000001</v>
      </c>
      <c r="C54" s="139">
        <v>1</v>
      </c>
      <c r="D54" s="181">
        <f t="shared" si="9"/>
        <v>16.100000000000001</v>
      </c>
      <c r="E54" s="138">
        <f t="shared" si="2"/>
        <v>0</v>
      </c>
      <c r="F54" s="181">
        <f>D54*1.0373</f>
        <v>16.7</v>
      </c>
      <c r="G54" s="191">
        <f t="shared" si="8"/>
        <v>17.3</v>
      </c>
      <c r="H54" s="191">
        <v>17.68</v>
      </c>
      <c r="I54" s="191">
        <f>F54*1.0585</f>
        <v>17.68</v>
      </c>
      <c r="J54" s="153" t="s">
        <v>537</v>
      </c>
      <c r="K54" s="356" t="s">
        <v>54</v>
      </c>
      <c r="L54" s="356"/>
      <c r="M54" s="356"/>
      <c r="N54" s="356"/>
      <c r="O54" s="357"/>
      <c r="P54" s="358"/>
      <c r="Q54" s="358"/>
      <c r="R54" s="359"/>
    </row>
    <row r="55" spans="1:18" ht="15" customHeight="1" x14ac:dyDescent="0.3">
      <c r="A55" s="90"/>
      <c r="B55" s="164"/>
      <c r="C55" s="125"/>
      <c r="D55" s="164"/>
      <c r="E55" s="122"/>
      <c r="F55" s="164"/>
      <c r="G55" s="176"/>
      <c r="H55" s="176"/>
      <c r="I55" s="176"/>
      <c r="J55" s="150"/>
      <c r="K55" s="340" t="s">
        <v>10</v>
      </c>
      <c r="L55" s="340"/>
      <c r="M55" s="360" t="s">
        <v>51</v>
      </c>
      <c r="N55" s="360"/>
      <c r="O55" s="361"/>
      <c r="P55" s="342"/>
      <c r="Q55" s="342"/>
      <c r="R55" s="268"/>
    </row>
    <row r="56" spans="1:18" ht="15.75" customHeight="1" x14ac:dyDescent="0.3">
      <c r="A56" s="90"/>
      <c r="B56" s="164"/>
      <c r="C56" s="125"/>
      <c r="D56" s="164"/>
      <c r="E56" s="122"/>
      <c r="F56" s="164"/>
      <c r="G56" s="176"/>
      <c r="H56" s="176"/>
      <c r="I56" s="176"/>
      <c r="J56" s="150"/>
      <c r="K56" s="362"/>
      <c r="L56" s="362"/>
      <c r="M56" s="360" t="s">
        <v>286</v>
      </c>
      <c r="N56" s="360"/>
      <c r="O56" s="361"/>
      <c r="P56" s="342"/>
      <c r="Q56" s="342"/>
      <c r="R56" s="268"/>
    </row>
    <row r="57" spans="1:18" ht="15.75" customHeight="1" x14ac:dyDescent="0.3">
      <c r="A57" s="90"/>
      <c r="B57" s="164"/>
      <c r="C57" s="125"/>
      <c r="D57" s="164"/>
      <c r="E57" s="122"/>
      <c r="F57" s="164"/>
      <c r="G57" s="176"/>
      <c r="H57" s="176"/>
      <c r="I57" s="176"/>
      <c r="J57" s="150"/>
      <c r="K57" s="362"/>
      <c r="L57" s="362"/>
      <c r="M57" s="360" t="s">
        <v>49</v>
      </c>
      <c r="N57" s="360"/>
      <c r="O57" s="361"/>
      <c r="P57" s="342"/>
      <c r="Q57" s="342"/>
      <c r="R57" s="268"/>
    </row>
    <row r="58" spans="1:18" ht="30" customHeight="1" x14ac:dyDescent="0.3">
      <c r="A58" s="91" t="s">
        <v>287</v>
      </c>
      <c r="B58" s="164">
        <v>34.76</v>
      </c>
      <c r="C58" s="125">
        <v>0.33333299999999999</v>
      </c>
      <c r="D58" s="164">
        <f>C58*LZArztKJ</f>
        <v>34.76</v>
      </c>
      <c r="E58" s="122">
        <f t="shared" si="2"/>
        <v>0</v>
      </c>
      <c r="F58" s="164">
        <f>D58*1.06612</f>
        <v>37.06</v>
      </c>
      <c r="G58" s="176">
        <f t="shared" ref="G58:G93" si="10">((F58-D58)*2)+D58</f>
        <v>39.36</v>
      </c>
      <c r="H58" s="176">
        <v>39.22</v>
      </c>
      <c r="I58" s="176">
        <f t="shared" ref="I58" si="11">+$I$13*C58</f>
        <v>39.22</v>
      </c>
      <c r="J58" s="150" t="s">
        <v>229</v>
      </c>
      <c r="K58" s="355" t="s">
        <v>288</v>
      </c>
      <c r="L58" s="355"/>
      <c r="M58" s="355"/>
      <c r="N58" s="355"/>
      <c r="O58" s="355"/>
      <c r="P58" s="344"/>
      <c r="Q58" s="344"/>
      <c r="R58" s="261"/>
    </row>
    <row r="59" spans="1:18" s="85" customFormat="1" ht="30" customHeight="1" x14ac:dyDescent="0.25">
      <c r="A59" s="325" t="s">
        <v>289</v>
      </c>
      <c r="B59" s="326"/>
      <c r="C59" s="326"/>
      <c r="D59" s="326"/>
      <c r="E59" s="326"/>
      <c r="F59" s="326"/>
      <c r="G59" s="326"/>
      <c r="H59" s="326"/>
      <c r="I59" s="326"/>
      <c r="J59" s="326"/>
      <c r="K59" s="326"/>
      <c r="L59" s="326"/>
      <c r="M59" s="326"/>
      <c r="N59" s="326"/>
      <c r="O59" s="326"/>
      <c r="P59" s="326"/>
      <c r="Q59" s="326"/>
      <c r="R59" s="326"/>
    </row>
    <row r="60" spans="1:18" ht="15.75" customHeight="1" x14ac:dyDescent="0.3">
      <c r="A60" s="91" t="s">
        <v>290</v>
      </c>
      <c r="B60" s="164">
        <v>15.54</v>
      </c>
      <c r="C60" s="125">
        <v>0.16666700000000001</v>
      </c>
      <c r="D60" s="164">
        <f t="shared" ref="D60:D93" si="12">C60*LZPsychKJ</f>
        <v>15.52</v>
      </c>
      <c r="E60" s="122">
        <f>D60-B60</f>
        <v>-0.02</v>
      </c>
      <c r="F60" s="164">
        <f>D60*1.06283</f>
        <v>16.5</v>
      </c>
      <c r="G60" s="176">
        <f t="shared" si="10"/>
        <v>17.48</v>
      </c>
      <c r="H60" s="176">
        <v>17.46</v>
      </c>
      <c r="I60" s="176">
        <f>$I$63*C60</f>
        <v>17.46</v>
      </c>
      <c r="J60" s="150" t="s">
        <v>291</v>
      </c>
      <c r="K60" s="345" t="s">
        <v>292</v>
      </c>
      <c r="L60" s="345"/>
      <c r="M60" s="345"/>
      <c r="N60" s="345"/>
      <c r="O60" s="345"/>
      <c r="P60" s="346"/>
      <c r="Q60" s="346"/>
      <c r="R60" s="347"/>
    </row>
    <row r="61" spans="1:18" ht="15.75" customHeight="1" x14ac:dyDescent="0.3">
      <c r="A61" s="91" t="s">
        <v>293</v>
      </c>
      <c r="B61" s="164">
        <v>31.03</v>
      </c>
      <c r="C61" s="125">
        <v>0.33333299999999999</v>
      </c>
      <c r="D61" s="164">
        <f t="shared" si="12"/>
        <v>31.05</v>
      </c>
      <c r="E61" s="122">
        <f t="shared" ref="E61:E93" si="13">D61-B61</f>
        <v>0.02</v>
      </c>
      <c r="F61" s="164">
        <f t="shared" ref="F61:F93" si="14">D61*1.06283</f>
        <v>33</v>
      </c>
      <c r="G61" s="176">
        <f t="shared" si="10"/>
        <v>34.950000000000003</v>
      </c>
      <c r="H61" s="176">
        <v>34.93</v>
      </c>
      <c r="I61" s="176">
        <f>$I$63*C61</f>
        <v>34.93</v>
      </c>
      <c r="J61" s="150" t="s">
        <v>294</v>
      </c>
      <c r="K61" s="340" t="s">
        <v>295</v>
      </c>
      <c r="L61" s="340"/>
      <c r="M61" s="340"/>
      <c r="N61" s="340"/>
      <c r="O61" s="341"/>
      <c r="P61" s="342"/>
      <c r="Q61" s="342"/>
      <c r="R61" s="268"/>
    </row>
    <row r="62" spans="1:18" ht="15.75" customHeight="1" x14ac:dyDescent="0.3">
      <c r="A62" s="91" t="s">
        <v>296</v>
      </c>
      <c r="B62" s="164">
        <v>62.13</v>
      </c>
      <c r="C62" s="125">
        <v>0.66666700000000001</v>
      </c>
      <c r="D62" s="164">
        <f t="shared" si="12"/>
        <v>62.09</v>
      </c>
      <c r="E62" s="122">
        <f t="shared" si="13"/>
        <v>-0.04</v>
      </c>
      <c r="F62" s="164">
        <f t="shared" si="14"/>
        <v>65.989999999999995</v>
      </c>
      <c r="G62" s="176">
        <f t="shared" si="10"/>
        <v>69.89</v>
      </c>
      <c r="H62" s="176">
        <v>69.849999999999994</v>
      </c>
      <c r="I62" s="176">
        <f>$I$63*C62</f>
        <v>69.849999999999994</v>
      </c>
      <c r="J62" s="150" t="s">
        <v>297</v>
      </c>
      <c r="K62" s="340" t="s">
        <v>233</v>
      </c>
      <c r="L62" s="340"/>
      <c r="M62" s="340"/>
      <c r="N62" s="340"/>
      <c r="O62" s="341"/>
      <c r="P62" s="342"/>
      <c r="Q62" s="342"/>
      <c r="R62" s="268"/>
    </row>
    <row r="63" spans="1:18" ht="15.75" customHeight="1" x14ac:dyDescent="0.3">
      <c r="A63" s="117" t="s">
        <v>298</v>
      </c>
      <c r="B63" s="180">
        <v>93.14</v>
      </c>
      <c r="C63" s="137">
        <v>1</v>
      </c>
      <c r="D63" s="180">
        <f t="shared" si="12"/>
        <v>93.14</v>
      </c>
      <c r="E63" s="136">
        <f t="shared" si="13"/>
        <v>0</v>
      </c>
      <c r="F63" s="180">
        <f t="shared" si="14"/>
        <v>98.99</v>
      </c>
      <c r="G63" s="190">
        <f t="shared" si="10"/>
        <v>104.84</v>
      </c>
      <c r="H63" s="190">
        <v>104.78</v>
      </c>
      <c r="I63" s="190">
        <f>F63*1.0585</f>
        <v>104.78</v>
      </c>
      <c r="J63" s="152" t="s">
        <v>525</v>
      </c>
      <c r="K63" s="348" t="s">
        <v>234</v>
      </c>
      <c r="L63" s="348"/>
      <c r="M63" s="348"/>
      <c r="N63" s="348"/>
      <c r="O63" s="349"/>
      <c r="P63" s="350"/>
      <c r="Q63" s="350"/>
      <c r="R63" s="351"/>
    </row>
    <row r="64" spans="1:18" ht="15.75" customHeight="1" x14ac:dyDescent="0.3">
      <c r="A64" s="91" t="s">
        <v>299</v>
      </c>
      <c r="B64" s="164">
        <v>139.72</v>
      </c>
      <c r="C64" s="125">
        <v>1.5</v>
      </c>
      <c r="D64" s="164">
        <f t="shared" si="12"/>
        <v>139.69999999999999</v>
      </c>
      <c r="E64" s="122">
        <f t="shared" si="13"/>
        <v>-0.02</v>
      </c>
      <c r="F64" s="164">
        <f t="shared" si="14"/>
        <v>148.47999999999999</v>
      </c>
      <c r="G64" s="176">
        <f t="shared" si="10"/>
        <v>157.26</v>
      </c>
      <c r="H64" s="176">
        <v>157.16999999999999</v>
      </c>
      <c r="I64" s="176">
        <f>$I$63*C64</f>
        <v>157.16999999999999</v>
      </c>
      <c r="J64" s="150" t="s">
        <v>300</v>
      </c>
      <c r="K64" s="340" t="s">
        <v>237</v>
      </c>
      <c r="L64" s="340"/>
      <c r="M64" s="340"/>
      <c r="N64" s="340"/>
      <c r="O64" s="341"/>
      <c r="P64" s="342"/>
      <c r="Q64" s="342"/>
      <c r="R64" s="268"/>
    </row>
    <row r="65" spans="1:18" ht="15.75" customHeight="1" x14ac:dyDescent="0.3">
      <c r="A65" s="91" t="s">
        <v>301</v>
      </c>
      <c r="B65" s="164">
        <v>186.92</v>
      </c>
      <c r="C65" s="125">
        <v>2</v>
      </c>
      <c r="D65" s="164">
        <f t="shared" si="12"/>
        <v>186.27</v>
      </c>
      <c r="E65" s="122">
        <f t="shared" si="13"/>
        <v>-0.65</v>
      </c>
      <c r="F65" s="164">
        <f t="shared" si="14"/>
        <v>197.97</v>
      </c>
      <c r="G65" s="176">
        <f t="shared" si="10"/>
        <v>209.67</v>
      </c>
      <c r="H65" s="176">
        <v>209.56</v>
      </c>
      <c r="I65" s="176">
        <f t="shared" ref="I65:I93" si="15">$I$63*C65</f>
        <v>209.56</v>
      </c>
      <c r="J65" s="150" t="s">
        <v>302</v>
      </c>
      <c r="K65" s="340" t="s">
        <v>240</v>
      </c>
      <c r="L65" s="340"/>
      <c r="M65" s="340"/>
      <c r="N65" s="340"/>
      <c r="O65" s="341"/>
      <c r="P65" s="342"/>
      <c r="Q65" s="342"/>
      <c r="R65" s="268"/>
    </row>
    <row r="66" spans="1:18" ht="15.75" customHeight="1" x14ac:dyDescent="0.3">
      <c r="A66" s="91" t="s">
        <v>303</v>
      </c>
      <c r="B66" s="164">
        <v>279.39999999999998</v>
      </c>
      <c r="C66" s="125">
        <v>3</v>
      </c>
      <c r="D66" s="164">
        <f t="shared" si="12"/>
        <v>279.41000000000003</v>
      </c>
      <c r="E66" s="122">
        <f t="shared" si="13"/>
        <v>0.01</v>
      </c>
      <c r="F66" s="164">
        <f t="shared" si="14"/>
        <v>296.97000000000003</v>
      </c>
      <c r="G66" s="176">
        <f t="shared" si="10"/>
        <v>314.52999999999997</v>
      </c>
      <c r="H66" s="176">
        <v>314.33999999999997</v>
      </c>
      <c r="I66" s="176">
        <f t="shared" si="15"/>
        <v>314.33999999999997</v>
      </c>
      <c r="J66" s="150" t="s">
        <v>304</v>
      </c>
      <c r="K66" s="340" t="s">
        <v>243</v>
      </c>
      <c r="L66" s="340"/>
      <c r="M66" s="340"/>
      <c r="N66" s="340"/>
      <c r="O66" s="341"/>
      <c r="P66" s="342"/>
      <c r="Q66" s="342"/>
      <c r="R66" s="268"/>
    </row>
    <row r="67" spans="1:18" ht="15.75" customHeight="1" x14ac:dyDescent="0.3">
      <c r="A67" s="91" t="s">
        <v>305</v>
      </c>
      <c r="B67" s="164">
        <v>24.85</v>
      </c>
      <c r="C67" s="125">
        <v>0.26666699999999999</v>
      </c>
      <c r="D67" s="164">
        <f t="shared" si="12"/>
        <v>24.84</v>
      </c>
      <c r="E67" s="122">
        <f t="shared" si="13"/>
        <v>-0.01</v>
      </c>
      <c r="F67" s="164">
        <f t="shared" si="14"/>
        <v>26.4</v>
      </c>
      <c r="G67" s="176">
        <f t="shared" si="10"/>
        <v>27.96</v>
      </c>
      <c r="H67" s="176">
        <v>27.94</v>
      </c>
      <c r="I67" s="176">
        <f t="shared" si="15"/>
        <v>27.94</v>
      </c>
      <c r="J67" s="150" t="s">
        <v>306</v>
      </c>
      <c r="K67" s="340" t="s">
        <v>249</v>
      </c>
      <c r="L67" s="340"/>
      <c r="M67" s="340"/>
      <c r="N67" s="340"/>
      <c r="O67" s="341"/>
      <c r="P67" s="342"/>
      <c r="Q67" s="342"/>
      <c r="R67" s="268"/>
    </row>
    <row r="68" spans="1:18" ht="15.75" customHeight="1" x14ac:dyDescent="0.3">
      <c r="A68" s="91" t="s">
        <v>307</v>
      </c>
      <c r="B68" s="164">
        <v>37.25</v>
      </c>
      <c r="C68" s="125">
        <v>0.4</v>
      </c>
      <c r="D68" s="164">
        <f t="shared" si="12"/>
        <v>37.25</v>
      </c>
      <c r="E68" s="122">
        <f t="shared" si="13"/>
        <v>0</v>
      </c>
      <c r="F68" s="164">
        <f t="shared" si="14"/>
        <v>39.590000000000003</v>
      </c>
      <c r="G68" s="176">
        <f t="shared" si="10"/>
        <v>41.93</v>
      </c>
      <c r="H68" s="176">
        <v>41.91</v>
      </c>
      <c r="I68" s="176">
        <f t="shared" si="15"/>
        <v>41.91</v>
      </c>
      <c r="J68" s="150" t="s">
        <v>308</v>
      </c>
      <c r="K68" s="340" t="s">
        <v>234</v>
      </c>
      <c r="L68" s="340"/>
      <c r="M68" s="340"/>
      <c r="N68" s="340"/>
      <c r="O68" s="341"/>
      <c r="P68" s="342"/>
      <c r="Q68" s="342"/>
      <c r="R68" s="268"/>
    </row>
    <row r="69" spans="1:18" ht="15.75" customHeight="1" x14ac:dyDescent="0.3">
      <c r="A69" s="91" t="s">
        <v>309</v>
      </c>
      <c r="B69" s="164">
        <v>55.88</v>
      </c>
      <c r="C69" s="125">
        <v>0.6</v>
      </c>
      <c r="D69" s="164">
        <f t="shared" si="12"/>
        <v>55.88</v>
      </c>
      <c r="E69" s="122">
        <f t="shared" si="13"/>
        <v>0</v>
      </c>
      <c r="F69" s="164">
        <f t="shared" si="14"/>
        <v>59.39</v>
      </c>
      <c r="G69" s="176">
        <f t="shared" si="10"/>
        <v>62.9</v>
      </c>
      <c r="H69" s="176">
        <v>62.87</v>
      </c>
      <c r="I69" s="176">
        <f t="shared" si="15"/>
        <v>62.87</v>
      </c>
      <c r="J69" s="150" t="s">
        <v>310</v>
      </c>
      <c r="K69" s="340" t="s">
        <v>237</v>
      </c>
      <c r="L69" s="340"/>
      <c r="M69" s="340"/>
      <c r="N69" s="340"/>
      <c r="O69" s="341"/>
      <c r="P69" s="342"/>
      <c r="Q69" s="342"/>
      <c r="R69" s="268"/>
    </row>
    <row r="70" spans="1:18" ht="15.75" customHeight="1" x14ac:dyDescent="0.3">
      <c r="A70" s="91" t="s">
        <v>311</v>
      </c>
      <c r="B70" s="164">
        <v>74.52</v>
      </c>
      <c r="C70" s="125">
        <v>0.8</v>
      </c>
      <c r="D70" s="164">
        <f t="shared" si="12"/>
        <v>74.510000000000005</v>
      </c>
      <c r="E70" s="122">
        <f t="shared" si="13"/>
        <v>-0.01</v>
      </c>
      <c r="F70" s="164">
        <f t="shared" si="14"/>
        <v>79.19</v>
      </c>
      <c r="G70" s="176">
        <f t="shared" si="10"/>
        <v>83.87</v>
      </c>
      <c r="H70" s="176">
        <v>83.82</v>
      </c>
      <c r="I70" s="176">
        <f t="shared" si="15"/>
        <v>83.82</v>
      </c>
      <c r="J70" s="150" t="s">
        <v>312</v>
      </c>
      <c r="K70" s="340" t="s">
        <v>313</v>
      </c>
      <c r="L70" s="340"/>
      <c r="M70" s="340"/>
      <c r="N70" s="340"/>
      <c r="O70" s="341"/>
      <c r="P70" s="342"/>
      <c r="Q70" s="342"/>
      <c r="R70" s="268"/>
    </row>
    <row r="71" spans="1:18" ht="15.75" customHeight="1" x14ac:dyDescent="0.3">
      <c r="A71" s="91" t="s">
        <v>314</v>
      </c>
      <c r="B71" s="164">
        <v>111.76</v>
      </c>
      <c r="C71" s="125">
        <v>1.2</v>
      </c>
      <c r="D71" s="164">
        <f t="shared" si="12"/>
        <v>111.76</v>
      </c>
      <c r="E71" s="122">
        <f t="shared" si="13"/>
        <v>0</v>
      </c>
      <c r="F71" s="164">
        <f t="shared" si="14"/>
        <v>118.78</v>
      </c>
      <c r="G71" s="176">
        <f t="shared" si="10"/>
        <v>125.8</v>
      </c>
      <c r="H71" s="176">
        <v>125.74</v>
      </c>
      <c r="I71" s="176">
        <f t="shared" si="15"/>
        <v>125.74</v>
      </c>
      <c r="J71" s="150" t="s">
        <v>315</v>
      </c>
      <c r="K71" s="340" t="s">
        <v>243</v>
      </c>
      <c r="L71" s="340"/>
      <c r="M71" s="340"/>
      <c r="N71" s="340"/>
      <c r="O71" s="341"/>
      <c r="P71" s="342"/>
      <c r="Q71" s="342"/>
      <c r="R71" s="268"/>
    </row>
    <row r="72" spans="1:18" ht="15.75" customHeight="1" x14ac:dyDescent="0.3">
      <c r="A72" s="91" t="s">
        <v>316</v>
      </c>
      <c r="B72" s="164">
        <v>12.41</v>
      </c>
      <c r="C72" s="125">
        <v>0.13333300000000001</v>
      </c>
      <c r="D72" s="164">
        <f t="shared" si="12"/>
        <v>12.42</v>
      </c>
      <c r="E72" s="122">
        <f>D72-B72</f>
        <v>0.01</v>
      </c>
      <c r="F72" s="164">
        <f t="shared" si="14"/>
        <v>13.2</v>
      </c>
      <c r="G72" s="176">
        <f t="shared" si="10"/>
        <v>13.98</v>
      </c>
      <c r="H72" s="176">
        <v>13.97</v>
      </c>
      <c r="I72" s="176">
        <f t="shared" si="15"/>
        <v>13.97</v>
      </c>
      <c r="J72" s="150" t="s">
        <v>308</v>
      </c>
      <c r="K72" s="340" t="s">
        <v>260</v>
      </c>
      <c r="L72" s="340"/>
      <c r="M72" s="340"/>
      <c r="N72" s="340"/>
      <c r="O72" s="341"/>
      <c r="P72" s="342"/>
      <c r="Q72" s="342"/>
      <c r="R72" s="268"/>
    </row>
    <row r="73" spans="1:18" ht="15.75" customHeight="1" x14ac:dyDescent="0.3">
      <c r="A73" s="91" t="s">
        <v>317</v>
      </c>
      <c r="B73" s="164">
        <v>18.649999999999999</v>
      </c>
      <c r="C73" s="125">
        <v>0.2</v>
      </c>
      <c r="D73" s="164">
        <f t="shared" si="12"/>
        <v>18.63</v>
      </c>
      <c r="E73" s="122">
        <f t="shared" ref="E73:E79" si="16">D73-B73</f>
        <v>-0.02</v>
      </c>
      <c r="F73" s="164">
        <f t="shared" si="14"/>
        <v>19.8</v>
      </c>
      <c r="G73" s="176">
        <f t="shared" si="10"/>
        <v>20.97</v>
      </c>
      <c r="H73" s="176">
        <v>20.96</v>
      </c>
      <c r="I73" s="176">
        <f t="shared" si="15"/>
        <v>20.96</v>
      </c>
      <c r="J73" s="150" t="s">
        <v>318</v>
      </c>
      <c r="K73" s="340" t="s">
        <v>234</v>
      </c>
      <c r="L73" s="340"/>
      <c r="M73" s="340"/>
      <c r="N73" s="340"/>
      <c r="O73" s="341"/>
      <c r="P73" s="342"/>
      <c r="Q73" s="342"/>
      <c r="R73" s="268"/>
    </row>
    <row r="74" spans="1:18" ht="15.75" customHeight="1" x14ac:dyDescent="0.3">
      <c r="A74" s="91" t="s">
        <v>319</v>
      </c>
      <c r="B74" s="164">
        <v>27.92</v>
      </c>
      <c r="C74" s="125">
        <v>0.3</v>
      </c>
      <c r="D74" s="164">
        <f t="shared" si="12"/>
        <v>27.94</v>
      </c>
      <c r="E74" s="122">
        <f t="shared" si="16"/>
        <v>0.02</v>
      </c>
      <c r="F74" s="164">
        <f t="shared" si="14"/>
        <v>29.7</v>
      </c>
      <c r="G74" s="176">
        <f t="shared" si="10"/>
        <v>31.46</v>
      </c>
      <c r="H74" s="176">
        <v>31.43</v>
      </c>
      <c r="I74" s="176">
        <f t="shared" si="15"/>
        <v>31.43</v>
      </c>
      <c r="J74" s="150" t="s">
        <v>320</v>
      </c>
      <c r="K74" s="340" t="s">
        <v>237</v>
      </c>
      <c r="L74" s="340"/>
      <c r="M74" s="340"/>
      <c r="N74" s="340"/>
      <c r="O74" s="341"/>
      <c r="P74" s="342"/>
      <c r="Q74" s="342"/>
      <c r="R74" s="268"/>
    </row>
    <row r="75" spans="1:18" ht="15.75" customHeight="1" x14ac:dyDescent="0.3">
      <c r="A75" s="91" t="s">
        <v>321</v>
      </c>
      <c r="B75" s="164">
        <v>37.25</v>
      </c>
      <c r="C75" s="125">
        <v>0.4</v>
      </c>
      <c r="D75" s="164">
        <f t="shared" si="12"/>
        <v>37.25</v>
      </c>
      <c r="E75" s="122">
        <f t="shared" si="16"/>
        <v>0</v>
      </c>
      <c r="F75" s="164">
        <f t="shared" si="14"/>
        <v>39.590000000000003</v>
      </c>
      <c r="G75" s="176">
        <f t="shared" si="10"/>
        <v>41.93</v>
      </c>
      <c r="H75" s="176">
        <v>41.91</v>
      </c>
      <c r="I75" s="176">
        <f t="shared" si="15"/>
        <v>41.91</v>
      </c>
      <c r="J75" s="150" t="s">
        <v>308</v>
      </c>
      <c r="K75" s="340" t="s">
        <v>240</v>
      </c>
      <c r="L75" s="340"/>
      <c r="M75" s="340"/>
      <c r="N75" s="340"/>
      <c r="O75" s="340"/>
      <c r="P75" s="340"/>
      <c r="Q75" s="340"/>
      <c r="R75" s="341"/>
    </row>
    <row r="76" spans="1:18" ht="15.75" customHeight="1" x14ac:dyDescent="0.3">
      <c r="A76" s="91" t="s">
        <v>322</v>
      </c>
      <c r="B76" s="164">
        <v>55.92</v>
      </c>
      <c r="C76" s="125">
        <v>0.6</v>
      </c>
      <c r="D76" s="164">
        <f t="shared" si="12"/>
        <v>55.88</v>
      </c>
      <c r="E76" s="122">
        <f t="shared" si="16"/>
        <v>-0.04</v>
      </c>
      <c r="F76" s="164">
        <f t="shared" si="14"/>
        <v>59.39</v>
      </c>
      <c r="G76" s="176">
        <f t="shared" si="10"/>
        <v>62.9</v>
      </c>
      <c r="H76" s="176">
        <v>62.87</v>
      </c>
      <c r="I76" s="176">
        <f t="shared" si="15"/>
        <v>62.87</v>
      </c>
      <c r="J76" s="150" t="s">
        <v>310</v>
      </c>
      <c r="K76" s="340" t="s">
        <v>243</v>
      </c>
      <c r="L76" s="340"/>
      <c r="M76" s="340"/>
      <c r="N76" s="340"/>
      <c r="O76" s="340"/>
      <c r="P76" s="340"/>
      <c r="Q76" s="340"/>
      <c r="R76" s="341"/>
    </row>
    <row r="77" spans="1:18" ht="15.75" customHeight="1" x14ac:dyDescent="0.3">
      <c r="A77" s="91" t="s">
        <v>323</v>
      </c>
      <c r="B77" s="164">
        <v>37.25</v>
      </c>
      <c r="C77" s="125">
        <v>0.4</v>
      </c>
      <c r="D77" s="164">
        <f t="shared" si="12"/>
        <v>37.25</v>
      </c>
      <c r="E77" s="122">
        <f t="shared" si="16"/>
        <v>0</v>
      </c>
      <c r="F77" s="164">
        <f t="shared" si="14"/>
        <v>39.590000000000003</v>
      </c>
      <c r="G77" s="176">
        <f t="shared" si="10"/>
        <v>41.93</v>
      </c>
      <c r="H77" s="176">
        <v>41.91</v>
      </c>
      <c r="I77" s="176">
        <f t="shared" si="15"/>
        <v>41.91</v>
      </c>
      <c r="J77" s="150" t="s">
        <v>308</v>
      </c>
      <c r="K77" s="340" t="s">
        <v>324</v>
      </c>
      <c r="L77" s="340"/>
      <c r="M77" s="340"/>
      <c r="N77" s="340"/>
      <c r="O77" s="341"/>
      <c r="P77" s="342"/>
      <c r="Q77" s="342"/>
      <c r="R77" s="268"/>
    </row>
    <row r="78" spans="1:18" ht="15.75" customHeight="1" x14ac:dyDescent="0.3">
      <c r="A78" s="91" t="s">
        <v>325</v>
      </c>
      <c r="B78" s="164">
        <v>55.88</v>
      </c>
      <c r="C78" s="125">
        <v>0.6</v>
      </c>
      <c r="D78" s="164">
        <f t="shared" si="12"/>
        <v>55.88</v>
      </c>
      <c r="E78" s="122">
        <f t="shared" si="16"/>
        <v>0</v>
      </c>
      <c r="F78" s="164">
        <f t="shared" si="14"/>
        <v>59.39</v>
      </c>
      <c r="G78" s="176">
        <f t="shared" si="10"/>
        <v>62.9</v>
      </c>
      <c r="H78" s="176">
        <v>62.87</v>
      </c>
      <c r="I78" s="176">
        <f t="shared" si="15"/>
        <v>62.87</v>
      </c>
      <c r="J78" s="150" t="s">
        <v>310</v>
      </c>
      <c r="K78" s="340" t="s">
        <v>268</v>
      </c>
      <c r="L78" s="340"/>
      <c r="M78" s="340"/>
      <c r="N78" s="340"/>
      <c r="O78" s="341"/>
      <c r="P78" s="342"/>
      <c r="Q78" s="342"/>
      <c r="R78" s="268"/>
    </row>
    <row r="79" spans="1:18" ht="15.75" customHeight="1" x14ac:dyDescent="0.3">
      <c r="A79" s="91" t="s">
        <v>326</v>
      </c>
      <c r="B79" s="164">
        <v>74.52</v>
      </c>
      <c r="C79" s="125">
        <v>0.8</v>
      </c>
      <c r="D79" s="164">
        <f t="shared" si="12"/>
        <v>74.510000000000005</v>
      </c>
      <c r="E79" s="122">
        <f t="shared" si="16"/>
        <v>-0.01</v>
      </c>
      <c r="F79" s="164">
        <f t="shared" si="14"/>
        <v>79.19</v>
      </c>
      <c r="G79" s="176">
        <f t="shared" si="10"/>
        <v>83.87</v>
      </c>
      <c r="H79" s="176">
        <v>83.82</v>
      </c>
      <c r="I79" s="176">
        <f t="shared" si="15"/>
        <v>83.82</v>
      </c>
      <c r="J79" s="150" t="s">
        <v>312</v>
      </c>
      <c r="K79" s="340" t="s">
        <v>269</v>
      </c>
      <c r="L79" s="340"/>
      <c r="M79" s="340"/>
      <c r="N79" s="340"/>
      <c r="O79" s="341"/>
      <c r="P79" s="342"/>
      <c r="Q79" s="342"/>
      <c r="R79" s="268"/>
    </row>
    <row r="80" spans="1:18" ht="15.75" customHeight="1" x14ac:dyDescent="0.3">
      <c r="A80" s="91" t="s">
        <v>327</v>
      </c>
      <c r="B80" s="164">
        <v>15.54</v>
      </c>
      <c r="C80" s="125">
        <v>0.16666700000000001</v>
      </c>
      <c r="D80" s="164">
        <f t="shared" si="12"/>
        <v>15.52</v>
      </c>
      <c r="E80" s="122">
        <f t="shared" si="13"/>
        <v>-0.02</v>
      </c>
      <c r="F80" s="164">
        <f t="shared" si="14"/>
        <v>16.5</v>
      </c>
      <c r="G80" s="176">
        <f t="shared" si="10"/>
        <v>17.48</v>
      </c>
      <c r="H80" s="176">
        <v>17.46</v>
      </c>
      <c r="I80" s="176">
        <f t="shared" si="15"/>
        <v>17.46</v>
      </c>
      <c r="J80" s="150" t="s">
        <v>291</v>
      </c>
      <c r="K80" s="340" t="s">
        <v>270</v>
      </c>
      <c r="L80" s="340"/>
      <c r="M80" s="340"/>
      <c r="N80" s="340"/>
      <c r="O80" s="341"/>
      <c r="P80" s="342"/>
      <c r="Q80" s="342"/>
      <c r="R80" s="268"/>
    </row>
    <row r="81" spans="1:18" ht="15.75" customHeight="1" x14ac:dyDescent="0.3">
      <c r="A81" s="91" t="s">
        <v>328</v>
      </c>
      <c r="B81" s="164">
        <v>31.03</v>
      </c>
      <c r="C81" s="125">
        <v>0.33333299999999999</v>
      </c>
      <c r="D81" s="164">
        <f t="shared" si="12"/>
        <v>31.05</v>
      </c>
      <c r="E81" s="122">
        <f t="shared" si="13"/>
        <v>0.02</v>
      </c>
      <c r="F81" s="164">
        <f t="shared" si="14"/>
        <v>33</v>
      </c>
      <c r="G81" s="176">
        <f t="shared" si="10"/>
        <v>34.950000000000003</v>
      </c>
      <c r="H81" s="176">
        <v>34.93</v>
      </c>
      <c r="I81" s="176">
        <f t="shared" si="15"/>
        <v>34.93</v>
      </c>
      <c r="J81" s="150" t="s">
        <v>294</v>
      </c>
      <c r="K81" s="340" t="s">
        <v>271</v>
      </c>
      <c r="L81" s="340"/>
      <c r="M81" s="340"/>
      <c r="N81" s="340"/>
      <c r="O81" s="341"/>
      <c r="P81" s="342"/>
      <c r="Q81" s="342"/>
      <c r="R81" s="268"/>
    </row>
    <row r="82" spans="1:18" ht="15.75" customHeight="1" x14ac:dyDescent="0.3">
      <c r="A82" s="91" t="s">
        <v>329</v>
      </c>
      <c r="B82" s="164">
        <v>62.13</v>
      </c>
      <c r="C82" s="125">
        <v>0.66666700000000001</v>
      </c>
      <c r="D82" s="164">
        <f t="shared" si="12"/>
        <v>62.09</v>
      </c>
      <c r="E82" s="122">
        <f t="shared" si="13"/>
        <v>-0.04</v>
      </c>
      <c r="F82" s="164">
        <f t="shared" si="14"/>
        <v>65.989999999999995</v>
      </c>
      <c r="G82" s="176">
        <f t="shared" si="10"/>
        <v>69.89</v>
      </c>
      <c r="H82" s="176">
        <v>69.849999999999994</v>
      </c>
      <c r="I82" s="176">
        <f t="shared" si="15"/>
        <v>69.849999999999994</v>
      </c>
      <c r="J82" s="150" t="s">
        <v>297</v>
      </c>
      <c r="K82" s="340" t="s">
        <v>272</v>
      </c>
      <c r="L82" s="340"/>
      <c r="M82" s="340"/>
      <c r="N82" s="340"/>
      <c r="O82" s="341"/>
      <c r="P82" s="342"/>
      <c r="Q82" s="342"/>
      <c r="R82" s="268"/>
    </row>
    <row r="83" spans="1:18" ht="15.75" customHeight="1" x14ac:dyDescent="0.3">
      <c r="A83" s="91" t="s">
        <v>330</v>
      </c>
      <c r="B83" s="164">
        <v>93.14</v>
      </c>
      <c r="C83" s="125">
        <v>1</v>
      </c>
      <c r="D83" s="164">
        <f t="shared" si="12"/>
        <v>93.14</v>
      </c>
      <c r="E83" s="122">
        <f t="shared" si="13"/>
        <v>0</v>
      </c>
      <c r="F83" s="164">
        <f t="shared" si="14"/>
        <v>98.99</v>
      </c>
      <c r="G83" s="176">
        <f t="shared" si="10"/>
        <v>104.84</v>
      </c>
      <c r="H83" s="176">
        <v>104.78</v>
      </c>
      <c r="I83" s="176">
        <f t="shared" si="15"/>
        <v>104.78</v>
      </c>
      <c r="J83" s="150" t="s">
        <v>331</v>
      </c>
      <c r="K83" s="340" t="s">
        <v>273</v>
      </c>
      <c r="L83" s="340"/>
      <c r="M83" s="340"/>
      <c r="N83" s="340"/>
      <c r="O83" s="341"/>
      <c r="P83" s="342"/>
      <c r="Q83" s="342"/>
      <c r="R83" s="268"/>
    </row>
    <row r="84" spans="1:18" ht="15.75" customHeight="1" x14ac:dyDescent="0.3">
      <c r="A84" s="91" t="s">
        <v>332</v>
      </c>
      <c r="B84" s="164">
        <v>139.72</v>
      </c>
      <c r="C84" s="125">
        <v>1.5</v>
      </c>
      <c r="D84" s="164">
        <f t="shared" si="12"/>
        <v>139.69999999999999</v>
      </c>
      <c r="E84" s="122">
        <f t="shared" si="13"/>
        <v>-0.02</v>
      </c>
      <c r="F84" s="164">
        <f t="shared" si="14"/>
        <v>148.47999999999999</v>
      </c>
      <c r="G84" s="176">
        <f t="shared" si="10"/>
        <v>157.26</v>
      </c>
      <c r="H84" s="176">
        <v>157.16999999999999</v>
      </c>
      <c r="I84" s="176">
        <f t="shared" si="15"/>
        <v>157.16999999999999</v>
      </c>
      <c r="J84" s="150" t="s">
        <v>300</v>
      </c>
      <c r="K84" s="340" t="s">
        <v>274</v>
      </c>
      <c r="L84" s="340"/>
      <c r="M84" s="340"/>
      <c r="N84" s="340"/>
      <c r="O84" s="341"/>
      <c r="P84" s="342"/>
      <c r="Q84" s="342"/>
      <c r="R84" s="268"/>
    </row>
    <row r="85" spans="1:18" ht="15.75" customHeight="1" x14ac:dyDescent="0.3">
      <c r="A85" s="91" t="s">
        <v>333</v>
      </c>
      <c r="B85" s="164">
        <v>186.92</v>
      </c>
      <c r="C85" s="125">
        <v>2</v>
      </c>
      <c r="D85" s="164">
        <f t="shared" si="12"/>
        <v>186.27</v>
      </c>
      <c r="E85" s="122">
        <f t="shared" si="13"/>
        <v>-0.65</v>
      </c>
      <c r="F85" s="164">
        <f t="shared" si="14"/>
        <v>197.97</v>
      </c>
      <c r="G85" s="176">
        <f t="shared" si="10"/>
        <v>209.67</v>
      </c>
      <c r="H85" s="176">
        <v>209.56</v>
      </c>
      <c r="I85" s="176">
        <f t="shared" si="15"/>
        <v>209.56</v>
      </c>
      <c r="J85" s="150" t="s">
        <v>302</v>
      </c>
      <c r="K85" s="340" t="s">
        <v>275</v>
      </c>
      <c r="L85" s="340"/>
      <c r="M85" s="340"/>
      <c r="N85" s="340"/>
      <c r="O85" s="341"/>
      <c r="P85" s="342"/>
      <c r="Q85" s="342"/>
      <c r="R85" s="268"/>
    </row>
    <row r="86" spans="1:18" ht="15.75" customHeight="1" x14ac:dyDescent="0.3">
      <c r="A86" s="91" t="s">
        <v>334</v>
      </c>
      <c r="B86" s="164">
        <v>279.39999999999998</v>
      </c>
      <c r="C86" s="125">
        <v>3</v>
      </c>
      <c r="D86" s="164">
        <f t="shared" si="12"/>
        <v>279.41000000000003</v>
      </c>
      <c r="E86" s="122">
        <f t="shared" si="13"/>
        <v>0.01</v>
      </c>
      <c r="F86" s="164">
        <f t="shared" si="14"/>
        <v>296.97000000000003</v>
      </c>
      <c r="G86" s="176">
        <f t="shared" si="10"/>
        <v>314.52999999999997</v>
      </c>
      <c r="H86" s="176">
        <v>314.33999999999997</v>
      </c>
      <c r="I86" s="176">
        <f t="shared" si="15"/>
        <v>314.33999999999997</v>
      </c>
      <c r="J86" s="150" t="s">
        <v>304</v>
      </c>
      <c r="K86" s="340" t="s">
        <v>276</v>
      </c>
      <c r="L86" s="340"/>
      <c r="M86" s="340"/>
      <c r="N86" s="340"/>
      <c r="O86" s="341"/>
      <c r="P86" s="342"/>
      <c r="Q86" s="342"/>
      <c r="R86" s="268"/>
    </row>
    <row r="87" spans="1:18" ht="15.75" customHeight="1" x14ac:dyDescent="0.3">
      <c r="A87" s="93">
        <v>35220261</v>
      </c>
      <c r="B87" s="164">
        <v>31.03</v>
      </c>
      <c r="C87" s="125">
        <v>0.33333299999999999</v>
      </c>
      <c r="D87" s="164">
        <f t="shared" si="12"/>
        <v>31.05</v>
      </c>
      <c r="E87" s="122">
        <f t="shared" si="13"/>
        <v>0.02</v>
      </c>
      <c r="F87" s="164">
        <f t="shared" si="14"/>
        <v>33</v>
      </c>
      <c r="G87" s="176">
        <f t="shared" si="10"/>
        <v>34.950000000000003</v>
      </c>
      <c r="H87" s="176">
        <v>34.93</v>
      </c>
      <c r="I87" s="176">
        <f t="shared" si="15"/>
        <v>34.93</v>
      </c>
      <c r="J87" s="150" t="s">
        <v>294</v>
      </c>
      <c r="K87" s="340" t="s">
        <v>37</v>
      </c>
      <c r="L87" s="340"/>
      <c r="M87" s="340"/>
      <c r="N87" s="340"/>
      <c r="O87" s="340"/>
      <c r="P87" s="340"/>
      <c r="Q87" s="340"/>
      <c r="R87" s="341"/>
    </row>
    <row r="88" spans="1:18" ht="15.75" customHeight="1" x14ac:dyDescent="0.3">
      <c r="A88" s="93">
        <v>35220262</v>
      </c>
      <c r="B88" s="164">
        <v>62.13</v>
      </c>
      <c r="C88" s="125">
        <v>0.66666700000000001</v>
      </c>
      <c r="D88" s="164">
        <f t="shared" si="12"/>
        <v>62.09</v>
      </c>
      <c r="E88" s="122">
        <f t="shared" si="13"/>
        <v>-0.04</v>
      </c>
      <c r="F88" s="164">
        <f t="shared" si="14"/>
        <v>65.989999999999995</v>
      </c>
      <c r="G88" s="176">
        <f t="shared" si="10"/>
        <v>69.89</v>
      </c>
      <c r="H88" s="176">
        <v>69.849999999999994</v>
      </c>
      <c r="I88" s="176">
        <f t="shared" si="15"/>
        <v>69.849999999999994</v>
      </c>
      <c r="J88" s="150" t="s">
        <v>297</v>
      </c>
      <c r="K88" s="340" t="s">
        <v>38</v>
      </c>
      <c r="L88" s="340"/>
      <c r="M88" s="340"/>
      <c r="N88" s="340"/>
      <c r="O88" s="340"/>
      <c r="P88" s="340"/>
      <c r="Q88" s="340"/>
      <c r="R88" s="341"/>
    </row>
    <row r="89" spans="1:18" ht="15.75" customHeight="1" x14ac:dyDescent="0.3">
      <c r="A89" s="93">
        <v>35220263</v>
      </c>
      <c r="B89" s="164">
        <v>93.14</v>
      </c>
      <c r="C89" s="125">
        <v>1</v>
      </c>
      <c r="D89" s="164">
        <f t="shared" si="12"/>
        <v>93.14</v>
      </c>
      <c r="E89" s="122">
        <f t="shared" si="13"/>
        <v>0</v>
      </c>
      <c r="F89" s="164">
        <f t="shared" si="14"/>
        <v>98.99</v>
      </c>
      <c r="G89" s="176">
        <f t="shared" si="10"/>
        <v>104.84</v>
      </c>
      <c r="H89" s="176">
        <v>104.78</v>
      </c>
      <c r="I89" s="176">
        <f t="shared" si="15"/>
        <v>104.78</v>
      </c>
      <c r="J89" s="150" t="s">
        <v>331</v>
      </c>
      <c r="K89" s="340" t="s">
        <v>39</v>
      </c>
      <c r="L89" s="340"/>
      <c r="M89" s="340"/>
      <c r="N89" s="340"/>
      <c r="O89" s="340"/>
      <c r="P89" s="340"/>
      <c r="Q89" s="340"/>
      <c r="R89" s="341"/>
    </row>
    <row r="90" spans="1:18" ht="15.75" customHeight="1" x14ac:dyDescent="0.3">
      <c r="A90" s="93">
        <v>35220264</v>
      </c>
      <c r="B90" s="164">
        <v>139.72</v>
      </c>
      <c r="C90" s="125">
        <v>1.5</v>
      </c>
      <c r="D90" s="164">
        <f t="shared" si="12"/>
        <v>139.69999999999999</v>
      </c>
      <c r="E90" s="122">
        <f t="shared" si="13"/>
        <v>-0.02</v>
      </c>
      <c r="F90" s="164">
        <f t="shared" si="14"/>
        <v>148.47999999999999</v>
      </c>
      <c r="G90" s="176">
        <f t="shared" si="10"/>
        <v>157.26</v>
      </c>
      <c r="H90" s="176">
        <v>157.16999999999999</v>
      </c>
      <c r="I90" s="176">
        <f t="shared" si="15"/>
        <v>157.16999999999999</v>
      </c>
      <c r="J90" s="150" t="s">
        <v>300</v>
      </c>
      <c r="K90" s="340" t="s">
        <v>40</v>
      </c>
      <c r="L90" s="340"/>
      <c r="M90" s="340"/>
      <c r="N90" s="340"/>
      <c r="O90" s="340"/>
      <c r="P90" s="340"/>
      <c r="Q90" s="340"/>
      <c r="R90" s="341"/>
    </row>
    <row r="91" spans="1:18" ht="15.75" customHeight="1" x14ac:dyDescent="0.3">
      <c r="A91" s="93">
        <v>35220265</v>
      </c>
      <c r="B91" s="164">
        <v>186.92</v>
      </c>
      <c r="C91" s="125">
        <v>2</v>
      </c>
      <c r="D91" s="164">
        <f t="shared" si="12"/>
        <v>186.27</v>
      </c>
      <c r="E91" s="122">
        <f t="shared" si="13"/>
        <v>-0.65</v>
      </c>
      <c r="F91" s="164">
        <f t="shared" si="14"/>
        <v>197.97</v>
      </c>
      <c r="G91" s="176">
        <f t="shared" si="10"/>
        <v>209.67</v>
      </c>
      <c r="H91" s="176">
        <v>209.56</v>
      </c>
      <c r="I91" s="176">
        <f t="shared" si="15"/>
        <v>209.56</v>
      </c>
      <c r="J91" s="150" t="s">
        <v>302</v>
      </c>
      <c r="K91" s="340" t="s">
        <v>41</v>
      </c>
      <c r="L91" s="340"/>
      <c r="M91" s="340"/>
      <c r="N91" s="340"/>
      <c r="O91" s="340"/>
      <c r="P91" s="340"/>
      <c r="Q91" s="340"/>
      <c r="R91" s="341"/>
    </row>
    <row r="92" spans="1:18" ht="15.75" customHeight="1" x14ac:dyDescent="0.3">
      <c r="A92" s="93">
        <v>35220266</v>
      </c>
      <c r="B92" s="164">
        <v>279.39999999999998</v>
      </c>
      <c r="C92" s="125">
        <v>3</v>
      </c>
      <c r="D92" s="164">
        <f t="shared" si="12"/>
        <v>279.41000000000003</v>
      </c>
      <c r="E92" s="122">
        <f t="shared" si="13"/>
        <v>0.01</v>
      </c>
      <c r="F92" s="164">
        <f t="shared" si="14"/>
        <v>296.97000000000003</v>
      </c>
      <c r="G92" s="176">
        <f t="shared" si="10"/>
        <v>314.52999999999997</v>
      </c>
      <c r="H92" s="176">
        <v>314.33999999999997</v>
      </c>
      <c r="I92" s="176">
        <f t="shared" si="15"/>
        <v>314.33999999999997</v>
      </c>
      <c r="J92" s="150" t="s">
        <v>304</v>
      </c>
      <c r="K92" s="340" t="s">
        <v>42</v>
      </c>
      <c r="L92" s="340"/>
      <c r="M92" s="340"/>
      <c r="N92" s="340"/>
      <c r="O92" s="341"/>
      <c r="P92" s="342"/>
      <c r="Q92" s="342"/>
      <c r="R92" s="268"/>
    </row>
    <row r="93" spans="1:18" ht="31.5" customHeight="1" x14ac:dyDescent="0.3">
      <c r="A93" s="91" t="s">
        <v>335</v>
      </c>
      <c r="B93" s="164">
        <v>31.03</v>
      </c>
      <c r="C93" s="125">
        <v>0.33333299999999999</v>
      </c>
      <c r="D93" s="164">
        <f t="shared" si="12"/>
        <v>31.05</v>
      </c>
      <c r="E93" s="122">
        <f t="shared" si="13"/>
        <v>0.02</v>
      </c>
      <c r="F93" s="164">
        <f t="shared" si="14"/>
        <v>33</v>
      </c>
      <c r="G93" s="176">
        <f t="shared" si="10"/>
        <v>34.950000000000003</v>
      </c>
      <c r="H93" s="176">
        <v>34.93</v>
      </c>
      <c r="I93" s="176">
        <f t="shared" si="15"/>
        <v>34.93</v>
      </c>
      <c r="J93" s="150" t="s">
        <v>294</v>
      </c>
      <c r="K93" s="343" t="s">
        <v>288</v>
      </c>
      <c r="L93" s="343"/>
      <c r="M93" s="343"/>
      <c r="N93" s="343"/>
      <c r="O93" s="343"/>
      <c r="P93" s="344"/>
      <c r="Q93" s="344"/>
      <c r="R93" s="261"/>
    </row>
    <row r="94" spans="1:18" s="85" customFormat="1" ht="30" customHeight="1" x14ac:dyDescent="0.25">
      <c r="A94" s="325" t="s">
        <v>336</v>
      </c>
      <c r="B94" s="326"/>
      <c r="C94" s="326"/>
      <c r="D94" s="326"/>
      <c r="E94" s="326"/>
      <c r="F94" s="326"/>
      <c r="G94" s="326"/>
      <c r="H94" s="326"/>
      <c r="I94" s="326"/>
      <c r="J94" s="326"/>
      <c r="K94" s="326"/>
      <c r="L94" s="326"/>
      <c r="M94" s="326"/>
      <c r="N94" s="326"/>
      <c r="O94" s="326"/>
      <c r="P94" s="326"/>
      <c r="Q94" s="326"/>
      <c r="R94" s="326"/>
    </row>
    <row r="95" spans="1:18" ht="15.75" customHeight="1" x14ac:dyDescent="0.3">
      <c r="A95" s="91" t="s">
        <v>337</v>
      </c>
      <c r="B95" s="164">
        <v>10.95</v>
      </c>
      <c r="C95" s="125">
        <v>0.16666700000000001</v>
      </c>
      <c r="D95" s="164">
        <f t="shared" ref="D95:D130" si="17">C95*LZPflegeKJ</f>
        <v>10.95</v>
      </c>
      <c r="E95" s="122">
        <f>D95-B95</f>
        <v>0</v>
      </c>
      <c r="F95" s="164">
        <f>D95*1.06297</f>
        <v>11.64</v>
      </c>
      <c r="G95" s="176">
        <f t="shared" ref="G95" si="18">((F95-D95)*2)+D95</f>
        <v>12.33</v>
      </c>
      <c r="H95" s="176">
        <v>12.33</v>
      </c>
      <c r="I95" s="176">
        <f>+$I$98*C95</f>
        <v>12.33</v>
      </c>
      <c r="J95" s="150" t="s">
        <v>338</v>
      </c>
      <c r="K95" s="345" t="s">
        <v>339</v>
      </c>
      <c r="L95" s="345"/>
      <c r="M95" s="345"/>
      <c r="N95" s="345"/>
      <c r="O95" s="345"/>
      <c r="P95" s="346"/>
      <c r="Q95" s="346"/>
      <c r="R95" s="347"/>
    </row>
    <row r="96" spans="1:18" ht="15.75" customHeight="1" x14ac:dyDescent="0.3">
      <c r="A96" s="91" t="s">
        <v>340</v>
      </c>
      <c r="B96" s="164">
        <v>21.91</v>
      </c>
      <c r="C96" s="125">
        <v>0.33333299999999999</v>
      </c>
      <c r="D96" s="164">
        <f t="shared" si="17"/>
        <v>21.91</v>
      </c>
      <c r="E96" s="122">
        <f t="shared" ref="E96:E108" si="19">D96-B96</f>
        <v>0</v>
      </c>
      <c r="F96" s="164">
        <f t="shared" ref="F96:F130" si="20">D96*1.06297</f>
        <v>23.29</v>
      </c>
      <c r="G96" s="176">
        <f t="shared" ref="G96:G130" si="21">((F96-D96)*2)+D96</f>
        <v>24.67</v>
      </c>
      <c r="H96" s="176">
        <v>24.65</v>
      </c>
      <c r="I96" s="176">
        <f t="shared" ref="I96:I97" si="22">+$I$98*C96</f>
        <v>24.65</v>
      </c>
      <c r="J96" s="150" t="s">
        <v>341</v>
      </c>
      <c r="K96" s="340" t="s">
        <v>342</v>
      </c>
      <c r="L96" s="340"/>
      <c r="M96" s="340"/>
      <c r="N96" s="340"/>
      <c r="O96" s="341"/>
      <c r="P96" s="342"/>
      <c r="Q96" s="342"/>
      <c r="R96" s="268"/>
    </row>
    <row r="97" spans="1:18" ht="15.75" customHeight="1" x14ac:dyDescent="0.3">
      <c r="A97" s="91" t="s">
        <v>343</v>
      </c>
      <c r="B97" s="164">
        <v>43.8</v>
      </c>
      <c r="C97" s="125">
        <v>0.66666700000000001</v>
      </c>
      <c r="D97" s="164">
        <f t="shared" si="17"/>
        <v>43.82</v>
      </c>
      <c r="E97" s="122">
        <f t="shared" si="19"/>
        <v>0.02</v>
      </c>
      <c r="F97" s="164">
        <f t="shared" si="20"/>
        <v>46.58</v>
      </c>
      <c r="G97" s="176">
        <f t="shared" si="21"/>
        <v>49.34</v>
      </c>
      <c r="H97" s="176">
        <v>49.31</v>
      </c>
      <c r="I97" s="176">
        <f t="shared" si="22"/>
        <v>49.31</v>
      </c>
      <c r="J97" s="150" t="s">
        <v>344</v>
      </c>
      <c r="K97" s="340" t="s">
        <v>233</v>
      </c>
      <c r="L97" s="340"/>
      <c r="M97" s="340"/>
      <c r="N97" s="340"/>
      <c r="O97" s="341"/>
      <c r="P97" s="342"/>
      <c r="Q97" s="342"/>
      <c r="R97" s="268"/>
    </row>
    <row r="98" spans="1:18" ht="15.75" customHeight="1" x14ac:dyDescent="0.3">
      <c r="A98" s="92" t="s">
        <v>345</v>
      </c>
      <c r="B98" s="165">
        <v>65.73</v>
      </c>
      <c r="C98" s="127">
        <v>1</v>
      </c>
      <c r="D98" s="165">
        <f t="shared" si="17"/>
        <v>65.73</v>
      </c>
      <c r="E98" s="123">
        <f t="shared" si="19"/>
        <v>0</v>
      </c>
      <c r="F98" s="165">
        <f t="shared" si="20"/>
        <v>69.87</v>
      </c>
      <c r="G98" s="177">
        <f t="shared" si="21"/>
        <v>74.010000000000005</v>
      </c>
      <c r="H98" s="177">
        <v>73.959999999999994</v>
      </c>
      <c r="I98" s="177">
        <f>F98*1.0585</f>
        <v>73.959999999999994</v>
      </c>
      <c r="J98" s="155" t="s">
        <v>346</v>
      </c>
      <c r="K98" s="352" t="s">
        <v>234</v>
      </c>
      <c r="L98" s="352"/>
      <c r="M98" s="352"/>
      <c r="N98" s="352"/>
      <c r="O98" s="353"/>
      <c r="P98" s="354"/>
      <c r="Q98" s="354"/>
      <c r="R98" s="289"/>
    </row>
    <row r="99" spans="1:18" ht="15.75" customHeight="1" x14ac:dyDescent="0.3">
      <c r="A99" s="91" t="s">
        <v>347</v>
      </c>
      <c r="B99" s="164">
        <v>95.5</v>
      </c>
      <c r="C99" s="125">
        <v>1.5</v>
      </c>
      <c r="D99" s="164">
        <f t="shared" si="17"/>
        <v>98.59</v>
      </c>
      <c r="E99" s="122">
        <f t="shared" si="19"/>
        <v>3.09</v>
      </c>
      <c r="F99" s="164">
        <f t="shared" si="20"/>
        <v>104.8</v>
      </c>
      <c r="G99" s="176">
        <f t="shared" si="21"/>
        <v>111.01</v>
      </c>
      <c r="H99" s="176">
        <v>110.94</v>
      </c>
      <c r="I99" s="176">
        <f>+$I$98*C99</f>
        <v>110.94</v>
      </c>
      <c r="J99" s="150" t="s">
        <v>348</v>
      </c>
      <c r="K99" s="340" t="s">
        <v>237</v>
      </c>
      <c r="L99" s="340"/>
      <c r="M99" s="340"/>
      <c r="N99" s="340"/>
      <c r="O99" s="341"/>
      <c r="P99" s="342"/>
      <c r="Q99" s="342"/>
      <c r="R99" s="268"/>
    </row>
    <row r="100" spans="1:18" ht="15.75" customHeight="1" x14ac:dyDescent="0.3">
      <c r="A100" s="91" t="s">
        <v>349</v>
      </c>
      <c r="B100" s="164">
        <v>131.38999999999999</v>
      </c>
      <c r="C100" s="125">
        <v>2</v>
      </c>
      <c r="D100" s="164">
        <f t="shared" si="17"/>
        <v>131.46</v>
      </c>
      <c r="E100" s="122">
        <f t="shared" si="19"/>
        <v>7.0000000000000007E-2</v>
      </c>
      <c r="F100" s="164">
        <f t="shared" si="20"/>
        <v>139.74</v>
      </c>
      <c r="G100" s="176">
        <f t="shared" si="21"/>
        <v>148.02000000000001</v>
      </c>
      <c r="H100" s="176">
        <v>147.91999999999999</v>
      </c>
      <c r="I100" s="176">
        <f t="shared" ref="I100:I130" si="23">+$I$98*C100</f>
        <v>147.91999999999999</v>
      </c>
      <c r="J100" s="150" t="s">
        <v>350</v>
      </c>
      <c r="K100" s="340" t="s">
        <v>240</v>
      </c>
      <c r="L100" s="340"/>
      <c r="M100" s="340"/>
      <c r="N100" s="340"/>
      <c r="O100" s="341"/>
      <c r="P100" s="342"/>
      <c r="Q100" s="342"/>
      <c r="R100" s="268"/>
    </row>
    <row r="101" spans="1:18" ht="15.75" customHeight="1" x14ac:dyDescent="0.3">
      <c r="A101" s="91" t="s">
        <v>351</v>
      </c>
      <c r="B101" s="164">
        <v>197.17</v>
      </c>
      <c r="C101" s="125">
        <v>3</v>
      </c>
      <c r="D101" s="164">
        <f t="shared" si="17"/>
        <v>197.19</v>
      </c>
      <c r="E101" s="122">
        <f t="shared" si="19"/>
        <v>0.02</v>
      </c>
      <c r="F101" s="164">
        <f t="shared" si="20"/>
        <v>209.61</v>
      </c>
      <c r="G101" s="176">
        <f t="shared" si="21"/>
        <v>222.03</v>
      </c>
      <c r="H101" s="176">
        <v>221.88</v>
      </c>
      <c r="I101" s="176">
        <f t="shared" si="23"/>
        <v>221.88</v>
      </c>
      <c r="J101" s="150" t="s">
        <v>352</v>
      </c>
      <c r="K101" s="340" t="s">
        <v>243</v>
      </c>
      <c r="L101" s="340"/>
      <c r="M101" s="340"/>
      <c r="N101" s="340"/>
      <c r="O101" s="341"/>
      <c r="P101" s="342"/>
      <c r="Q101" s="342"/>
      <c r="R101" s="268"/>
    </row>
    <row r="102" spans="1:18" ht="15.75" customHeight="1" x14ac:dyDescent="0.3">
      <c r="A102" s="91" t="s">
        <v>353</v>
      </c>
      <c r="B102" s="164">
        <v>262.87</v>
      </c>
      <c r="C102" s="125">
        <v>4</v>
      </c>
      <c r="D102" s="164">
        <f t="shared" si="17"/>
        <v>262.91000000000003</v>
      </c>
      <c r="E102" s="122">
        <f t="shared" si="19"/>
        <v>0.04</v>
      </c>
      <c r="F102" s="164">
        <f t="shared" si="20"/>
        <v>279.47000000000003</v>
      </c>
      <c r="G102" s="176">
        <f t="shared" si="21"/>
        <v>296.02999999999997</v>
      </c>
      <c r="H102" s="176">
        <v>295.83999999999997</v>
      </c>
      <c r="I102" s="176">
        <f t="shared" si="23"/>
        <v>295.83999999999997</v>
      </c>
      <c r="J102" s="150" t="s">
        <v>354</v>
      </c>
      <c r="K102" s="340" t="s">
        <v>355</v>
      </c>
      <c r="L102" s="340"/>
      <c r="M102" s="340"/>
      <c r="N102" s="340"/>
      <c r="O102" s="341"/>
      <c r="P102" s="342"/>
      <c r="Q102" s="342"/>
      <c r="R102" s="268"/>
    </row>
    <row r="103" spans="1:18" ht="15.75" customHeight="1" x14ac:dyDescent="0.3">
      <c r="A103" s="91" t="s">
        <v>356</v>
      </c>
      <c r="B103" s="164">
        <v>17.54</v>
      </c>
      <c r="C103" s="125">
        <v>0.26666699999999999</v>
      </c>
      <c r="D103" s="164">
        <f t="shared" si="17"/>
        <v>17.53</v>
      </c>
      <c r="E103" s="122">
        <f t="shared" si="19"/>
        <v>-0.01</v>
      </c>
      <c r="F103" s="164">
        <f t="shared" si="20"/>
        <v>18.63</v>
      </c>
      <c r="G103" s="176">
        <f t="shared" si="21"/>
        <v>19.73</v>
      </c>
      <c r="H103" s="176">
        <v>19.72</v>
      </c>
      <c r="I103" s="176">
        <f t="shared" si="23"/>
        <v>19.72</v>
      </c>
      <c r="J103" s="150" t="s">
        <v>357</v>
      </c>
      <c r="K103" s="340" t="s">
        <v>249</v>
      </c>
      <c r="L103" s="340"/>
      <c r="M103" s="340"/>
      <c r="N103" s="340"/>
      <c r="O103" s="341"/>
      <c r="P103" s="342"/>
      <c r="Q103" s="342"/>
      <c r="R103" s="268"/>
    </row>
    <row r="104" spans="1:18" ht="15.75" customHeight="1" x14ac:dyDescent="0.3">
      <c r="A104" s="91" t="s">
        <v>358</v>
      </c>
      <c r="B104" s="164">
        <v>26.32</v>
      </c>
      <c r="C104" s="125">
        <v>0.4</v>
      </c>
      <c r="D104" s="164">
        <f t="shared" si="17"/>
        <v>26.29</v>
      </c>
      <c r="E104" s="122">
        <f t="shared" si="19"/>
        <v>-0.03</v>
      </c>
      <c r="F104" s="164">
        <f t="shared" si="20"/>
        <v>27.95</v>
      </c>
      <c r="G104" s="176">
        <f t="shared" si="21"/>
        <v>29.61</v>
      </c>
      <c r="H104" s="176">
        <v>29.58</v>
      </c>
      <c r="I104" s="176">
        <f t="shared" si="23"/>
        <v>29.58</v>
      </c>
      <c r="J104" s="150" t="s">
        <v>359</v>
      </c>
      <c r="K104" s="340" t="s">
        <v>234</v>
      </c>
      <c r="L104" s="340"/>
      <c r="M104" s="340"/>
      <c r="N104" s="340"/>
      <c r="O104" s="341"/>
      <c r="P104" s="342"/>
      <c r="Q104" s="342"/>
      <c r="R104" s="268"/>
    </row>
    <row r="105" spans="1:18" ht="15.75" customHeight="1" x14ac:dyDescent="0.3">
      <c r="A105" s="91" t="s">
        <v>360</v>
      </c>
      <c r="B105" s="164">
        <v>39.450000000000003</v>
      </c>
      <c r="C105" s="125">
        <v>0.6</v>
      </c>
      <c r="D105" s="164">
        <f t="shared" si="17"/>
        <v>39.44</v>
      </c>
      <c r="E105" s="122">
        <f t="shared" si="19"/>
        <v>-0.01</v>
      </c>
      <c r="F105" s="164">
        <f t="shared" si="20"/>
        <v>41.92</v>
      </c>
      <c r="G105" s="176">
        <f t="shared" si="21"/>
        <v>44.4</v>
      </c>
      <c r="H105" s="176">
        <v>44.38</v>
      </c>
      <c r="I105" s="176">
        <f t="shared" si="23"/>
        <v>44.38</v>
      </c>
      <c r="J105" s="150" t="s">
        <v>361</v>
      </c>
      <c r="K105" s="340" t="s">
        <v>237</v>
      </c>
      <c r="L105" s="340"/>
      <c r="M105" s="340"/>
      <c r="N105" s="340"/>
      <c r="O105" s="341"/>
      <c r="P105" s="342"/>
      <c r="Q105" s="342"/>
      <c r="R105" s="268"/>
    </row>
    <row r="106" spans="1:18" ht="15.75" customHeight="1" x14ac:dyDescent="0.3">
      <c r="A106" s="91" t="s">
        <v>362</v>
      </c>
      <c r="B106" s="164">
        <v>52.6</v>
      </c>
      <c r="C106" s="125">
        <v>0.8</v>
      </c>
      <c r="D106" s="164">
        <f t="shared" si="17"/>
        <v>52.58</v>
      </c>
      <c r="E106" s="122">
        <f t="shared" si="19"/>
        <v>-0.02</v>
      </c>
      <c r="F106" s="164">
        <f t="shared" si="20"/>
        <v>55.89</v>
      </c>
      <c r="G106" s="176">
        <f t="shared" si="21"/>
        <v>59.2</v>
      </c>
      <c r="H106" s="176">
        <v>59.17</v>
      </c>
      <c r="I106" s="176">
        <f t="shared" si="23"/>
        <v>59.17</v>
      </c>
      <c r="J106" s="150" t="s">
        <v>363</v>
      </c>
      <c r="K106" s="340" t="s">
        <v>240</v>
      </c>
      <c r="L106" s="340"/>
      <c r="M106" s="340"/>
      <c r="N106" s="340"/>
      <c r="O106" s="341"/>
      <c r="P106" s="342"/>
      <c r="Q106" s="342"/>
      <c r="R106" s="268"/>
    </row>
    <row r="107" spans="1:18" ht="15.75" customHeight="1" x14ac:dyDescent="0.3">
      <c r="A107" s="91" t="s">
        <v>364</v>
      </c>
      <c r="B107" s="164">
        <v>78.87</v>
      </c>
      <c r="C107" s="125">
        <v>1.2</v>
      </c>
      <c r="D107" s="164">
        <f t="shared" si="17"/>
        <v>78.87</v>
      </c>
      <c r="E107" s="122">
        <f t="shared" si="19"/>
        <v>0</v>
      </c>
      <c r="F107" s="164">
        <f t="shared" si="20"/>
        <v>83.84</v>
      </c>
      <c r="G107" s="176">
        <f t="shared" si="21"/>
        <v>88.81</v>
      </c>
      <c r="H107" s="176">
        <v>88.75</v>
      </c>
      <c r="I107" s="176">
        <f t="shared" si="23"/>
        <v>88.75</v>
      </c>
      <c r="J107" s="150" t="s">
        <v>365</v>
      </c>
      <c r="K107" s="340" t="s">
        <v>243</v>
      </c>
      <c r="L107" s="340"/>
      <c r="M107" s="340"/>
      <c r="N107" s="340"/>
      <c r="O107" s="341"/>
      <c r="P107" s="342"/>
      <c r="Q107" s="342"/>
      <c r="R107" s="268"/>
    </row>
    <row r="108" spans="1:18" ht="15.75" customHeight="1" x14ac:dyDescent="0.3">
      <c r="A108" s="91" t="s">
        <v>366</v>
      </c>
      <c r="B108" s="164">
        <v>105.16</v>
      </c>
      <c r="C108" s="125">
        <v>1.6</v>
      </c>
      <c r="D108" s="164">
        <f t="shared" si="17"/>
        <v>105.17</v>
      </c>
      <c r="E108" s="122">
        <f t="shared" si="19"/>
        <v>0.01</v>
      </c>
      <c r="F108" s="164">
        <f t="shared" si="20"/>
        <v>111.79</v>
      </c>
      <c r="G108" s="176">
        <f t="shared" si="21"/>
        <v>118.41</v>
      </c>
      <c r="H108" s="176">
        <v>118.34</v>
      </c>
      <c r="I108" s="176">
        <f t="shared" si="23"/>
        <v>118.34</v>
      </c>
      <c r="J108" s="150" t="s">
        <v>367</v>
      </c>
      <c r="K108" s="340" t="s">
        <v>355</v>
      </c>
      <c r="L108" s="340"/>
      <c r="M108" s="340"/>
      <c r="N108" s="340"/>
      <c r="O108" s="341"/>
      <c r="P108" s="342"/>
      <c r="Q108" s="342"/>
      <c r="R108" s="268"/>
    </row>
    <row r="109" spans="1:18" ht="15.75" customHeight="1" x14ac:dyDescent="0.3">
      <c r="A109" s="91" t="s">
        <v>368</v>
      </c>
      <c r="B109" s="164">
        <v>8.75</v>
      </c>
      <c r="C109" s="125">
        <v>0.13333300000000001</v>
      </c>
      <c r="D109" s="164">
        <f t="shared" si="17"/>
        <v>8.76</v>
      </c>
      <c r="E109" s="122">
        <f t="shared" ref="E109:E114" si="24">D109-B109</f>
        <v>0.01</v>
      </c>
      <c r="F109" s="164">
        <f t="shared" si="20"/>
        <v>9.31</v>
      </c>
      <c r="G109" s="176">
        <f t="shared" si="21"/>
        <v>9.86</v>
      </c>
      <c r="H109" s="176">
        <v>9.86</v>
      </c>
      <c r="I109" s="176">
        <f t="shared" si="23"/>
        <v>9.86</v>
      </c>
      <c r="J109" s="150" t="s">
        <v>369</v>
      </c>
      <c r="K109" s="340" t="s">
        <v>260</v>
      </c>
      <c r="L109" s="340"/>
      <c r="M109" s="340"/>
      <c r="N109" s="340"/>
      <c r="O109" s="341"/>
      <c r="P109" s="342"/>
      <c r="Q109" s="342"/>
      <c r="R109" s="268"/>
    </row>
    <row r="110" spans="1:18" ht="15.75" customHeight="1" x14ac:dyDescent="0.3">
      <c r="A110" s="91" t="s">
        <v>370</v>
      </c>
      <c r="B110" s="164">
        <v>13.14</v>
      </c>
      <c r="C110" s="125">
        <v>0.2</v>
      </c>
      <c r="D110" s="164">
        <f t="shared" si="17"/>
        <v>13.15</v>
      </c>
      <c r="E110" s="122">
        <f t="shared" si="24"/>
        <v>0.01</v>
      </c>
      <c r="F110" s="164">
        <f t="shared" si="20"/>
        <v>13.98</v>
      </c>
      <c r="G110" s="176">
        <f t="shared" si="21"/>
        <v>14.81</v>
      </c>
      <c r="H110" s="176">
        <v>14.79</v>
      </c>
      <c r="I110" s="176">
        <f t="shared" si="23"/>
        <v>14.79</v>
      </c>
      <c r="J110" s="150" t="s">
        <v>371</v>
      </c>
      <c r="K110" s="340" t="s">
        <v>234</v>
      </c>
      <c r="L110" s="340"/>
      <c r="M110" s="340"/>
      <c r="N110" s="340"/>
      <c r="O110" s="341"/>
      <c r="P110" s="342"/>
      <c r="Q110" s="342"/>
      <c r="R110" s="268"/>
    </row>
    <row r="111" spans="1:18" ht="15.75" customHeight="1" x14ac:dyDescent="0.3">
      <c r="A111" s="91" t="s">
        <v>372</v>
      </c>
      <c r="B111" s="164">
        <v>19.72</v>
      </c>
      <c r="C111" s="125">
        <v>0.3</v>
      </c>
      <c r="D111" s="164">
        <f t="shared" si="17"/>
        <v>19.72</v>
      </c>
      <c r="E111" s="122">
        <f t="shared" si="24"/>
        <v>0</v>
      </c>
      <c r="F111" s="164">
        <f t="shared" si="20"/>
        <v>20.96</v>
      </c>
      <c r="G111" s="176">
        <f t="shared" si="21"/>
        <v>22.2</v>
      </c>
      <c r="H111" s="176">
        <v>22.19</v>
      </c>
      <c r="I111" s="176">
        <f t="shared" si="23"/>
        <v>22.19</v>
      </c>
      <c r="J111" s="150" t="s">
        <v>373</v>
      </c>
      <c r="K111" s="340" t="s">
        <v>237</v>
      </c>
      <c r="L111" s="340"/>
      <c r="M111" s="340"/>
      <c r="N111" s="340"/>
      <c r="O111" s="341"/>
      <c r="P111" s="342"/>
      <c r="Q111" s="342"/>
      <c r="R111" s="268"/>
    </row>
    <row r="112" spans="1:18" ht="15.75" customHeight="1" x14ac:dyDescent="0.3">
      <c r="A112" s="91" t="s">
        <v>374</v>
      </c>
      <c r="B112" s="164">
        <v>26.32</v>
      </c>
      <c r="C112" s="125">
        <v>0.4</v>
      </c>
      <c r="D112" s="164">
        <f t="shared" si="17"/>
        <v>26.29</v>
      </c>
      <c r="E112" s="122">
        <f t="shared" si="24"/>
        <v>-0.03</v>
      </c>
      <c r="F112" s="164">
        <f t="shared" si="20"/>
        <v>27.95</v>
      </c>
      <c r="G112" s="176">
        <f t="shared" si="21"/>
        <v>29.61</v>
      </c>
      <c r="H112" s="176">
        <v>29.58</v>
      </c>
      <c r="I112" s="176">
        <f t="shared" si="23"/>
        <v>29.58</v>
      </c>
      <c r="J112" s="150" t="s">
        <v>359</v>
      </c>
      <c r="K112" s="340" t="s">
        <v>240</v>
      </c>
      <c r="L112" s="340"/>
      <c r="M112" s="340"/>
      <c r="N112" s="340"/>
      <c r="O112" s="341"/>
      <c r="P112" s="342"/>
      <c r="Q112" s="342"/>
      <c r="R112" s="268"/>
    </row>
    <row r="113" spans="1:18" ht="15.75" customHeight="1" x14ac:dyDescent="0.3">
      <c r="A113" s="91" t="s">
        <v>375</v>
      </c>
      <c r="B113" s="164">
        <v>39.409999999999997</v>
      </c>
      <c r="C113" s="125">
        <v>0.6</v>
      </c>
      <c r="D113" s="164">
        <f t="shared" si="17"/>
        <v>39.44</v>
      </c>
      <c r="E113" s="122">
        <f t="shared" si="24"/>
        <v>0.03</v>
      </c>
      <c r="F113" s="164">
        <f t="shared" si="20"/>
        <v>41.92</v>
      </c>
      <c r="G113" s="176">
        <f t="shared" si="21"/>
        <v>44.4</v>
      </c>
      <c r="H113" s="176">
        <v>44.38</v>
      </c>
      <c r="I113" s="176">
        <f t="shared" si="23"/>
        <v>44.38</v>
      </c>
      <c r="J113" s="150" t="s">
        <v>361</v>
      </c>
      <c r="K113" s="340" t="s">
        <v>243</v>
      </c>
      <c r="L113" s="340"/>
      <c r="M113" s="340"/>
      <c r="N113" s="340"/>
      <c r="O113" s="341"/>
      <c r="P113" s="342"/>
      <c r="Q113" s="342"/>
      <c r="R113" s="268"/>
    </row>
    <row r="114" spans="1:18" ht="15.75" customHeight="1" x14ac:dyDescent="0.3">
      <c r="A114" s="91" t="s">
        <v>376</v>
      </c>
      <c r="B114" s="164">
        <v>52.58</v>
      </c>
      <c r="C114" s="125">
        <v>0.8</v>
      </c>
      <c r="D114" s="164">
        <f t="shared" si="17"/>
        <v>52.58</v>
      </c>
      <c r="E114" s="122">
        <f t="shared" si="24"/>
        <v>0</v>
      </c>
      <c r="F114" s="164">
        <f t="shared" si="20"/>
        <v>55.89</v>
      </c>
      <c r="G114" s="176">
        <f t="shared" si="21"/>
        <v>59.2</v>
      </c>
      <c r="H114" s="176">
        <v>59.17</v>
      </c>
      <c r="I114" s="176">
        <f t="shared" si="23"/>
        <v>59.17</v>
      </c>
      <c r="J114" s="150" t="s">
        <v>363</v>
      </c>
      <c r="K114" s="340" t="s">
        <v>355</v>
      </c>
      <c r="L114" s="340"/>
      <c r="M114" s="340"/>
      <c r="N114" s="340"/>
      <c r="O114" s="341"/>
      <c r="P114" s="342"/>
      <c r="Q114" s="342"/>
      <c r="R114" s="268"/>
    </row>
    <row r="115" spans="1:18" ht="15.75" customHeight="1" x14ac:dyDescent="0.3">
      <c r="A115" s="91" t="s">
        <v>377</v>
      </c>
      <c r="B115" s="164">
        <v>26.32</v>
      </c>
      <c r="C115" s="125">
        <v>0.4</v>
      </c>
      <c r="D115" s="164">
        <f t="shared" si="17"/>
        <v>26.29</v>
      </c>
      <c r="E115" s="122">
        <f t="shared" ref="E115:E130" si="25">D115-B115</f>
        <v>-0.03</v>
      </c>
      <c r="F115" s="164">
        <f t="shared" si="20"/>
        <v>27.95</v>
      </c>
      <c r="G115" s="176">
        <f t="shared" si="21"/>
        <v>29.61</v>
      </c>
      <c r="H115" s="176">
        <v>29.58</v>
      </c>
      <c r="I115" s="176">
        <f t="shared" si="23"/>
        <v>29.58</v>
      </c>
      <c r="J115" s="150" t="s">
        <v>359</v>
      </c>
      <c r="K115" s="340" t="s">
        <v>267</v>
      </c>
      <c r="L115" s="340"/>
      <c r="M115" s="340"/>
      <c r="N115" s="340"/>
      <c r="O115" s="341"/>
      <c r="P115" s="342"/>
      <c r="Q115" s="342"/>
      <c r="R115" s="268"/>
    </row>
    <row r="116" spans="1:18" ht="15.75" customHeight="1" x14ac:dyDescent="0.3">
      <c r="A116" s="91" t="s">
        <v>378</v>
      </c>
      <c r="B116" s="164">
        <v>39.450000000000003</v>
      </c>
      <c r="C116" s="125">
        <v>0.6</v>
      </c>
      <c r="D116" s="164">
        <f t="shared" si="17"/>
        <v>39.44</v>
      </c>
      <c r="E116" s="122">
        <f t="shared" si="25"/>
        <v>-0.01</v>
      </c>
      <c r="F116" s="164">
        <f t="shared" si="20"/>
        <v>41.92</v>
      </c>
      <c r="G116" s="176">
        <f t="shared" si="21"/>
        <v>44.4</v>
      </c>
      <c r="H116" s="176">
        <v>44.38</v>
      </c>
      <c r="I116" s="176">
        <f t="shared" si="23"/>
        <v>44.38</v>
      </c>
      <c r="J116" s="150" t="s">
        <v>361</v>
      </c>
      <c r="K116" s="340" t="s">
        <v>268</v>
      </c>
      <c r="L116" s="340"/>
      <c r="M116" s="340"/>
      <c r="N116" s="340"/>
      <c r="O116" s="341"/>
      <c r="P116" s="342"/>
      <c r="Q116" s="342"/>
      <c r="R116" s="268"/>
    </row>
    <row r="117" spans="1:18" ht="15.75" customHeight="1" x14ac:dyDescent="0.3">
      <c r="A117" s="91" t="s">
        <v>379</v>
      </c>
      <c r="B117" s="164">
        <v>52.6</v>
      </c>
      <c r="C117" s="125">
        <v>0.8</v>
      </c>
      <c r="D117" s="164">
        <f t="shared" si="17"/>
        <v>52.58</v>
      </c>
      <c r="E117" s="122">
        <f t="shared" si="25"/>
        <v>-0.02</v>
      </c>
      <c r="F117" s="164">
        <f t="shared" si="20"/>
        <v>55.89</v>
      </c>
      <c r="G117" s="176">
        <f t="shared" si="21"/>
        <v>59.2</v>
      </c>
      <c r="H117" s="176">
        <v>59.17</v>
      </c>
      <c r="I117" s="176">
        <f t="shared" si="23"/>
        <v>59.17</v>
      </c>
      <c r="J117" s="150" t="s">
        <v>363</v>
      </c>
      <c r="K117" s="340" t="s">
        <v>269</v>
      </c>
      <c r="L117" s="340"/>
      <c r="M117" s="340"/>
      <c r="N117" s="340"/>
      <c r="O117" s="341"/>
      <c r="P117" s="342"/>
      <c r="Q117" s="342"/>
      <c r="R117" s="268"/>
    </row>
    <row r="118" spans="1:18" ht="15.75" customHeight="1" x14ac:dyDescent="0.3">
      <c r="A118" s="91" t="s">
        <v>380</v>
      </c>
      <c r="B118" s="164">
        <v>10.95</v>
      </c>
      <c r="C118" s="125">
        <v>0.16666700000000001</v>
      </c>
      <c r="D118" s="164">
        <f t="shared" si="17"/>
        <v>10.95</v>
      </c>
      <c r="E118" s="122">
        <f t="shared" si="25"/>
        <v>0</v>
      </c>
      <c r="F118" s="164">
        <f t="shared" si="20"/>
        <v>11.64</v>
      </c>
      <c r="G118" s="176">
        <f t="shared" si="21"/>
        <v>12.33</v>
      </c>
      <c r="H118" s="176">
        <v>12.33</v>
      </c>
      <c r="I118" s="176">
        <f t="shared" si="23"/>
        <v>12.33</v>
      </c>
      <c r="J118" s="150" t="s">
        <v>338</v>
      </c>
      <c r="K118" s="345" t="s">
        <v>381</v>
      </c>
      <c r="L118" s="345"/>
      <c r="M118" s="345"/>
      <c r="N118" s="345"/>
      <c r="O118" s="345"/>
      <c r="P118" s="346"/>
      <c r="Q118" s="346"/>
      <c r="R118" s="347"/>
    </row>
    <row r="119" spans="1:18" ht="15.75" customHeight="1" x14ac:dyDescent="0.3">
      <c r="A119" s="91" t="s">
        <v>382</v>
      </c>
      <c r="B119" s="164">
        <v>21.91</v>
      </c>
      <c r="C119" s="125">
        <v>0.33333299999999999</v>
      </c>
      <c r="D119" s="164">
        <f t="shared" si="17"/>
        <v>21.91</v>
      </c>
      <c r="E119" s="122">
        <f t="shared" si="25"/>
        <v>0</v>
      </c>
      <c r="F119" s="164">
        <f t="shared" si="20"/>
        <v>23.29</v>
      </c>
      <c r="G119" s="176">
        <f t="shared" si="21"/>
        <v>24.67</v>
      </c>
      <c r="H119" s="176">
        <v>24.65</v>
      </c>
      <c r="I119" s="176">
        <f t="shared" si="23"/>
        <v>24.65</v>
      </c>
      <c r="J119" s="150" t="s">
        <v>341</v>
      </c>
      <c r="K119" s="340" t="s">
        <v>383</v>
      </c>
      <c r="L119" s="340"/>
      <c r="M119" s="340"/>
      <c r="N119" s="340"/>
      <c r="O119" s="341"/>
      <c r="P119" s="342"/>
      <c r="Q119" s="342"/>
      <c r="R119" s="268"/>
    </row>
    <row r="120" spans="1:18" ht="15.75" customHeight="1" x14ac:dyDescent="0.3">
      <c r="A120" s="91" t="s">
        <v>384</v>
      </c>
      <c r="B120" s="164">
        <v>43.8</v>
      </c>
      <c r="C120" s="125">
        <v>0.66666700000000001</v>
      </c>
      <c r="D120" s="164">
        <f t="shared" si="17"/>
        <v>43.82</v>
      </c>
      <c r="E120" s="122">
        <f t="shared" si="25"/>
        <v>0.02</v>
      </c>
      <c r="F120" s="164">
        <f t="shared" si="20"/>
        <v>46.58</v>
      </c>
      <c r="G120" s="176">
        <f t="shared" si="21"/>
        <v>49.34</v>
      </c>
      <c r="H120" s="176">
        <v>49.31</v>
      </c>
      <c r="I120" s="176">
        <f t="shared" si="23"/>
        <v>49.31</v>
      </c>
      <c r="J120" s="150" t="s">
        <v>344</v>
      </c>
      <c r="K120" s="340" t="s">
        <v>385</v>
      </c>
      <c r="L120" s="340"/>
      <c r="M120" s="340"/>
      <c r="N120" s="340"/>
      <c r="O120" s="341"/>
      <c r="P120" s="342"/>
      <c r="Q120" s="342"/>
      <c r="R120" s="268"/>
    </row>
    <row r="121" spans="1:18" ht="15.75" customHeight="1" x14ac:dyDescent="0.3">
      <c r="A121" s="91" t="s">
        <v>386</v>
      </c>
      <c r="B121" s="164">
        <v>65.73</v>
      </c>
      <c r="C121" s="125">
        <v>1</v>
      </c>
      <c r="D121" s="164">
        <f t="shared" si="17"/>
        <v>65.73</v>
      </c>
      <c r="E121" s="122">
        <f t="shared" si="25"/>
        <v>0</v>
      </c>
      <c r="F121" s="164">
        <f t="shared" si="20"/>
        <v>69.87</v>
      </c>
      <c r="G121" s="176">
        <f t="shared" si="21"/>
        <v>74.010000000000005</v>
      </c>
      <c r="H121" s="176">
        <v>73.959999999999994</v>
      </c>
      <c r="I121" s="176">
        <f t="shared" si="23"/>
        <v>73.959999999999994</v>
      </c>
      <c r="J121" s="150" t="s">
        <v>387</v>
      </c>
      <c r="K121" s="340" t="s">
        <v>388</v>
      </c>
      <c r="L121" s="340"/>
      <c r="M121" s="340"/>
      <c r="N121" s="340"/>
      <c r="O121" s="341"/>
      <c r="P121" s="342"/>
      <c r="Q121" s="342"/>
      <c r="R121" s="268"/>
    </row>
    <row r="122" spans="1:18" ht="15.75" customHeight="1" x14ac:dyDescent="0.3">
      <c r="A122" s="91" t="s">
        <v>389</v>
      </c>
      <c r="B122" s="164">
        <v>95.5</v>
      </c>
      <c r="C122" s="125">
        <v>1.5</v>
      </c>
      <c r="D122" s="164">
        <f t="shared" si="17"/>
        <v>98.59</v>
      </c>
      <c r="E122" s="122">
        <f t="shared" si="25"/>
        <v>3.09</v>
      </c>
      <c r="F122" s="164">
        <f t="shared" si="20"/>
        <v>104.8</v>
      </c>
      <c r="G122" s="176">
        <f t="shared" si="21"/>
        <v>111.01</v>
      </c>
      <c r="H122" s="176">
        <v>110.94</v>
      </c>
      <c r="I122" s="176">
        <f t="shared" si="23"/>
        <v>110.94</v>
      </c>
      <c r="J122" s="150" t="s">
        <v>348</v>
      </c>
      <c r="K122" s="340" t="s">
        <v>268</v>
      </c>
      <c r="L122" s="340"/>
      <c r="M122" s="340"/>
      <c r="N122" s="340"/>
      <c r="O122" s="341"/>
      <c r="P122" s="342"/>
      <c r="Q122" s="342"/>
      <c r="R122" s="268"/>
    </row>
    <row r="123" spans="1:18" ht="15.75" customHeight="1" x14ac:dyDescent="0.3">
      <c r="A123" s="91" t="s">
        <v>390</v>
      </c>
      <c r="B123" s="164">
        <v>131.38999999999999</v>
      </c>
      <c r="C123" s="125">
        <v>2</v>
      </c>
      <c r="D123" s="164">
        <f t="shared" si="17"/>
        <v>131.46</v>
      </c>
      <c r="E123" s="122">
        <f t="shared" si="25"/>
        <v>7.0000000000000007E-2</v>
      </c>
      <c r="F123" s="164">
        <f t="shared" si="20"/>
        <v>139.74</v>
      </c>
      <c r="G123" s="176">
        <f t="shared" si="21"/>
        <v>148.02000000000001</v>
      </c>
      <c r="H123" s="176">
        <v>147.91999999999999</v>
      </c>
      <c r="I123" s="176">
        <f t="shared" si="23"/>
        <v>147.91999999999999</v>
      </c>
      <c r="J123" s="150" t="s">
        <v>350</v>
      </c>
      <c r="K123" s="340" t="s">
        <v>269</v>
      </c>
      <c r="L123" s="340"/>
      <c r="M123" s="340"/>
      <c r="N123" s="340"/>
      <c r="O123" s="341"/>
      <c r="P123" s="342"/>
      <c r="Q123" s="342"/>
      <c r="R123" s="268"/>
    </row>
    <row r="124" spans="1:18" ht="15.75" customHeight="1" x14ac:dyDescent="0.3">
      <c r="A124" s="91" t="s">
        <v>391</v>
      </c>
      <c r="B124" s="164">
        <v>197.17</v>
      </c>
      <c r="C124" s="125">
        <v>3</v>
      </c>
      <c r="D124" s="164">
        <f t="shared" si="17"/>
        <v>197.19</v>
      </c>
      <c r="E124" s="122">
        <f t="shared" si="25"/>
        <v>0.02</v>
      </c>
      <c r="F124" s="164">
        <f t="shared" si="20"/>
        <v>209.61</v>
      </c>
      <c r="G124" s="176">
        <f t="shared" si="21"/>
        <v>222.03</v>
      </c>
      <c r="H124" s="176">
        <v>221.88</v>
      </c>
      <c r="I124" s="176">
        <f t="shared" si="23"/>
        <v>221.88</v>
      </c>
      <c r="J124" s="150" t="s">
        <v>352</v>
      </c>
      <c r="K124" s="340" t="s">
        <v>392</v>
      </c>
      <c r="L124" s="340"/>
      <c r="M124" s="340"/>
      <c r="N124" s="340"/>
      <c r="O124" s="341"/>
      <c r="P124" s="342"/>
      <c r="Q124" s="342"/>
      <c r="R124" s="268"/>
    </row>
    <row r="125" spans="1:18" ht="15.75" customHeight="1" x14ac:dyDescent="0.3">
      <c r="A125" s="93">
        <v>35220361</v>
      </c>
      <c r="B125" s="164">
        <v>21.91</v>
      </c>
      <c r="C125" s="125">
        <v>0.33333299999999999</v>
      </c>
      <c r="D125" s="164">
        <f t="shared" si="17"/>
        <v>21.91</v>
      </c>
      <c r="E125" s="122">
        <f t="shared" si="25"/>
        <v>0</v>
      </c>
      <c r="F125" s="164">
        <f t="shared" si="20"/>
        <v>23.29</v>
      </c>
      <c r="G125" s="176">
        <f t="shared" si="21"/>
        <v>24.67</v>
      </c>
      <c r="H125" s="176">
        <v>24.65</v>
      </c>
      <c r="I125" s="176">
        <f t="shared" si="23"/>
        <v>24.65</v>
      </c>
      <c r="J125" s="150" t="s">
        <v>341</v>
      </c>
      <c r="K125" s="340" t="s">
        <v>37</v>
      </c>
      <c r="L125" s="340"/>
      <c r="M125" s="340"/>
      <c r="N125" s="340"/>
      <c r="O125" s="341"/>
      <c r="P125" s="342"/>
      <c r="Q125" s="342"/>
      <c r="R125" s="268"/>
    </row>
    <row r="126" spans="1:18" ht="15.75" customHeight="1" x14ac:dyDescent="0.3">
      <c r="A126" s="93">
        <v>35220362</v>
      </c>
      <c r="B126" s="164">
        <v>43.8</v>
      </c>
      <c r="C126" s="125">
        <v>0.66666700000000001</v>
      </c>
      <c r="D126" s="164">
        <f t="shared" si="17"/>
        <v>43.82</v>
      </c>
      <c r="E126" s="122">
        <f t="shared" si="25"/>
        <v>0.02</v>
      </c>
      <c r="F126" s="164">
        <f t="shared" si="20"/>
        <v>46.58</v>
      </c>
      <c r="G126" s="176">
        <f t="shared" si="21"/>
        <v>49.34</v>
      </c>
      <c r="H126" s="176">
        <v>49.31</v>
      </c>
      <c r="I126" s="176">
        <f t="shared" si="23"/>
        <v>49.31</v>
      </c>
      <c r="J126" s="150" t="s">
        <v>344</v>
      </c>
      <c r="K126" s="340" t="s">
        <v>38</v>
      </c>
      <c r="L126" s="340"/>
      <c r="M126" s="340"/>
      <c r="N126" s="340"/>
      <c r="O126" s="341"/>
      <c r="P126" s="342"/>
      <c r="Q126" s="342"/>
      <c r="R126" s="268"/>
    </row>
    <row r="127" spans="1:18" ht="15.75" customHeight="1" x14ac:dyDescent="0.3">
      <c r="A127" s="93">
        <v>35220363</v>
      </c>
      <c r="B127" s="164">
        <v>65.73</v>
      </c>
      <c r="C127" s="125">
        <v>1</v>
      </c>
      <c r="D127" s="164">
        <f t="shared" si="17"/>
        <v>65.73</v>
      </c>
      <c r="E127" s="122">
        <f t="shared" si="25"/>
        <v>0</v>
      </c>
      <c r="F127" s="164">
        <f t="shared" si="20"/>
        <v>69.87</v>
      </c>
      <c r="G127" s="176">
        <f t="shared" si="21"/>
        <v>74.010000000000005</v>
      </c>
      <c r="H127" s="176">
        <v>73.959999999999994</v>
      </c>
      <c r="I127" s="176">
        <f t="shared" si="23"/>
        <v>73.959999999999994</v>
      </c>
      <c r="J127" s="150" t="s">
        <v>387</v>
      </c>
      <c r="K127" s="340" t="s">
        <v>39</v>
      </c>
      <c r="L127" s="340"/>
      <c r="M127" s="340"/>
      <c r="N127" s="340"/>
      <c r="O127" s="341"/>
      <c r="P127" s="342"/>
      <c r="Q127" s="342"/>
      <c r="R127" s="268"/>
    </row>
    <row r="128" spans="1:18" ht="15.75" customHeight="1" x14ac:dyDescent="0.3">
      <c r="A128" s="93">
        <v>35220364</v>
      </c>
      <c r="B128" s="164">
        <v>95.5</v>
      </c>
      <c r="C128" s="125">
        <v>1.5</v>
      </c>
      <c r="D128" s="164">
        <f t="shared" si="17"/>
        <v>98.59</v>
      </c>
      <c r="E128" s="122">
        <f t="shared" si="25"/>
        <v>3.09</v>
      </c>
      <c r="F128" s="164">
        <f t="shared" si="20"/>
        <v>104.8</v>
      </c>
      <c r="G128" s="176">
        <f t="shared" si="21"/>
        <v>111.01</v>
      </c>
      <c r="H128" s="176">
        <v>110.94</v>
      </c>
      <c r="I128" s="176">
        <f t="shared" si="23"/>
        <v>110.94</v>
      </c>
      <c r="J128" s="150" t="s">
        <v>348</v>
      </c>
      <c r="K128" s="340" t="s">
        <v>40</v>
      </c>
      <c r="L128" s="340"/>
      <c r="M128" s="340"/>
      <c r="N128" s="340"/>
      <c r="O128" s="341"/>
      <c r="P128" s="342"/>
      <c r="Q128" s="342"/>
      <c r="R128" s="268"/>
    </row>
    <row r="129" spans="1:18" ht="15.75" customHeight="1" x14ac:dyDescent="0.3">
      <c r="A129" s="93">
        <v>35220365</v>
      </c>
      <c r="B129" s="164">
        <v>131.38999999999999</v>
      </c>
      <c r="C129" s="125">
        <v>2</v>
      </c>
      <c r="D129" s="164">
        <f t="shared" si="17"/>
        <v>131.46</v>
      </c>
      <c r="E129" s="122">
        <f t="shared" si="25"/>
        <v>7.0000000000000007E-2</v>
      </c>
      <c r="F129" s="164">
        <f t="shared" si="20"/>
        <v>139.74</v>
      </c>
      <c r="G129" s="176">
        <f t="shared" si="21"/>
        <v>148.02000000000001</v>
      </c>
      <c r="H129" s="176">
        <v>147.91999999999999</v>
      </c>
      <c r="I129" s="176">
        <f t="shared" si="23"/>
        <v>147.91999999999999</v>
      </c>
      <c r="J129" s="150" t="s">
        <v>350</v>
      </c>
      <c r="K129" s="340" t="s">
        <v>41</v>
      </c>
      <c r="L129" s="340"/>
      <c r="M129" s="340"/>
      <c r="N129" s="340"/>
      <c r="O129" s="341"/>
      <c r="P129" s="342"/>
      <c r="Q129" s="342"/>
      <c r="R129" s="268"/>
    </row>
    <row r="130" spans="1:18" ht="15.75" customHeight="1" x14ac:dyDescent="0.3">
      <c r="A130" s="93">
        <v>35220366</v>
      </c>
      <c r="B130" s="164">
        <v>197.17</v>
      </c>
      <c r="C130" s="125">
        <v>3</v>
      </c>
      <c r="D130" s="164">
        <f t="shared" si="17"/>
        <v>197.19</v>
      </c>
      <c r="E130" s="122">
        <f t="shared" si="25"/>
        <v>0.02</v>
      </c>
      <c r="F130" s="164">
        <f t="shared" si="20"/>
        <v>209.61</v>
      </c>
      <c r="G130" s="176">
        <f t="shared" si="21"/>
        <v>222.03</v>
      </c>
      <c r="H130" s="176">
        <v>221.88</v>
      </c>
      <c r="I130" s="176">
        <f t="shared" si="23"/>
        <v>221.88</v>
      </c>
      <c r="J130" s="150" t="s">
        <v>352</v>
      </c>
      <c r="K130" s="343" t="s">
        <v>42</v>
      </c>
      <c r="L130" s="343"/>
      <c r="M130" s="343"/>
      <c r="N130" s="343"/>
      <c r="O130" s="343"/>
      <c r="P130" s="344"/>
      <c r="Q130" s="344"/>
      <c r="R130" s="261"/>
    </row>
    <row r="131" spans="1:18" s="85" customFormat="1" ht="30" customHeight="1" x14ac:dyDescent="0.25">
      <c r="A131" s="325" t="s">
        <v>393</v>
      </c>
      <c r="B131" s="326"/>
      <c r="C131" s="326"/>
      <c r="D131" s="326"/>
      <c r="E131" s="326"/>
      <c r="F131" s="326"/>
      <c r="G131" s="326"/>
      <c r="H131" s="326"/>
      <c r="I131" s="326"/>
      <c r="J131" s="326"/>
      <c r="K131" s="326"/>
      <c r="L131" s="326"/>
      <c r="M131" s="326"/>
      <c r="N131" s="326"/>
      <c r="O131" s="326"/>
      <c r="P131" s="326"/>
      <c r="Q131" s="326"/>
      <c r="R131" s="326"/>
    </row>
    <row r="132" spans="1:18" ht="15.75" customHeight="1" x14ac:dyDescent="0.3">
      <c r="A132" s="91" t="s">
        <v>394</v>
      </c>
      <c r="B132" s="164">
        <v>14.96</v>
      </c>
      <c r="C132" s="125">
        <v>0.16666700000000001</v>
      </c>
      <c r="D132" s="164">
        <f t="shared" ref="D132:D163" si="26">C132*LZLogoKJ</f>
        <v>14.96</v>
      </c>
      <c r="E132" s="122">
        <f>D132-B132</f>
        <v>0</v>
      </c>
      <c r="F132" s="164">
        <f t="shared" ref="F132" si="27">D132*1.06283</f>
        <v>15.9</v>
      </c>
      <c r="G132" s="176">
        <f t="shared" ref="G132" si="28">((F132-D132)*2)+D132</f>
        <v>16.84</v>
      </c>
      <c r="H132" s="176">
        <v>16.829999999999998</v>
      </c>
      <c r="I132" s="176">
        <f>+$I$135*C132</f>
        <v>16.829999999999998</v>
      </c>
      <c r="J132" s="150" t="s">
        <v>395</v>
      </c>
      <c r="K132" s="345" t="s">
        <v>339</v>
      </c>
      <c r="L132" s="345"/>
      <c r="M132" s="345"/>
      <c r="N132" s="345"/>
      <c r="O132" s="345"/>
      <c r="P132" s="346"/>
      <c r="Q132" s="346"/>
      <c r="R132" s="347"/>
    </row>
    <row r="133" spans="1:18" ht="15.75" customHeight="1" x14ac:dyDescent="0.3">
      <c r="A133" s="91" t="s">
        <v>396</v>
      </c>
      <c r="B133" s="164">
        <v>29.91</v>
      </c>
      <c r="C133" s="125">
        <v>0.33333299999999999</v>
      </c>
      <c r="D133" s="164">
        <f t="shared" si="26"/>
        <v>29.92</v>
      </c>
      <c r="E133" s="122">
        <f t="shared" ref="E133:E163" si="29">D133-B133</f>
        <v>0.01</v>
      </c>
      <c r="F133" s="164">
        <f t="shared" ref="F133:F163" si="30">D133*1.06283</f>
        <v>31.8</v>
      </c>
      <c r="G133" s="176">
        <f t="shared" ref="G133:G163" si="31">((F133-D133)*2)+D133</f>
        <v>33.68</v>
      </c>
      <c r="H133" s="176">
        <v>33.659999999999997</v>
      </c>
      <c r="I133" s="176">
        <f t="shared" ref="I133:I163" si="32">+$I$135*C133</f>
        <v>33.659999999999997</v>
      </c>
      <c r="J133" s="150" t="s">
        <v>397</v>
      </c>
      <c r="K133" s="340" t="s">
        <v>398</v>
      </c>
      <c r="L133" s="340"/>
      <c r="M133" s="340"/>
      <c r="N133" s="340"/>
      <c r="O133" s="341"/>
      <c r="P133" s="342"/>
      <c r="Q133" s="342"/>
      <c r="R133" s="268"/>
    </row>
    <row r="134" spans="1:18" ht="15.75" customHeight="1" x14ac:dyDescent="0.3">
      <c r="A134" s="91" t="s">
        <v>399</v>
      </c>
      <c r="B134" s="164">
        <v>59.85</v>
      </c>
      <c r="C134" s="125">
        <v>0.66666700000000001</v>
      </c>
      <c r="D134" s="164">
        <f t="shared" si="26"/>
        <v>59.83</v>
      </c>
      <c r="E134" s="122">
        <f t="shared" si="29"/>
        <v>-0.02</v>
      </c>
      <c r="F134" s="164">
        <f t="shared" si="30"/>
        <v>63.59</v>
      </c>
      <c r="G134" s="176">
        <f t="shared" si="31"/>
        <v>67.349999999999994</v>
      </c>
      <c r="H134" s="176">
        <v>67.31</v>
      </c>
      <c r="I134" s="176">
        <f t="shared" si="32"/>
        <v>67.31</v>
      </c>
      <c r="J134" s="150" t="s">
        <v>400</v>
      </c>
      <c r="K134" s="340" t="s">
        <v>233</v>
      </c>
      <c r="L134" s="340"/>
      <c r="M134" s="340"/>
      <c r="N134" s="340"/>
      <c r="O134" s="341"/>
      <c r="P134" s="342"/>
      <c r="Q134" s="342"/>
      <c r="R134" s="268"/>
    </row>
    <row r="135" spans="1:18" ht="15.75" customHeight="1" x14ac:dyDescent="0.3">
      <c r="A135" s="92" t="s">
        <v>401</v>
      </c>
      <c r="B135" s="165">
        <v>89.75</v>
      </c>
      <c r="C135" s="127">
        <v>1</v>
      </c>
      <c r="D135" s="165">
        <f t="shared" si="26"/>
        <v>89.75</v>
      </c>
      <c r="E135" s="123">
        <f t="shared" si="29"/>
        <v>0</v>
      </c>
      <c r="F135" s="165">
        <f t="shared" si="30"/>
        <v>95.39</v>
      </c>
      <c r="G135" s="177">
        <f t="shared" si="31"/>
        <v>101.03</v>
      </c>
      <c r="H135" s="177">
        <v>100.97</v>
      </c>
      <c r="I135" s="177">
        <f>F135*1.0585</f>
        <v>100.97</v>
      </c>
      <c r="J135" s="155" t="s">
        <v>402</v>
      </c>
      <c r="K135" s="352" t="s">
        <v>234</v>
      </c>
      <c r="L135" s="352"/>
      <c r="M135" s="352"/>
      <c r="N135" s="352"/>
      <c r="O135" s="353"/>
      <c r="P135" s="354"/>
      <c r="Q135" s="354"/>
      <c r="R135" s="289"/>
    </row>
    <row r="136" spans="1:18" ht="15.75" customHeight="1" x14ac:dyDescent="0.3">
      <c r="A136" s="91" t="s">
        <v>403</v>
      </c>
      <c r="B136" s="164">
        <v>134.65</v>
      </c>
      <c r="C136" s="125">
        <v>1.5</v>
      </c>
      <c r="D136" s="164">
        <f t="shared" si="26"/>
        <v>134.62</v>
      </c>
      <c r="E136" s="122">
        <f t="shared" si="29"/>
        <v>-0.03</v>
      </c>
      <c r="F136" s="164">
        <f t="shared" si="30"/>
        <v>143.08000000000001</v>
      </c>
      <c r="G136" s="176">
        <f t="shared" si="31"/>
        <v>151.54</v>
      </c>
      <c r="H136" s="176">
        <v>151.46</v>
      </c>
      <c r="I136" s="176">
        <f t="shared" si="32"/>
        <v>151.46</v>
      </c>
      <c r="J136" s="150" t="s">
        <v>404</v>
      </c>
      <c r="K136" s="340" t="s">
        <v>237</v>
      </c>
      <c r="L136" s="340"/>
      <c r="M136" s="340"/>
      <c r="N136" s="340"/>
      <c r="O136" s="341"/>
      <c r="P136" s="342"/>
      <c r="Q136" s="342"/>
      <c r="R136" s="268"/>
    </row>
    <row r="137" spans="1:18" ht="15.75" customHeight="1" x14ac:dyDescent="0.3">
      <c r="A137" s="91" t="s">
        <v>405</v>
      </c>
      <c r="B137" s="164">
        <v>179.49</v>
      </c>
      <c r="C137" s="125">
        <v>2</v>
      </c>
      <c r="D137" s="164">
        <f t="shared" si="26"/>
        <v>179.5</v>
      </c>
      <c r="E137" s="122">
        <f t="shared" si="29"/>
        <v>0.01</v>
      </c>
      <c r="F137" s="164">
        <f t="shared" si="30"/>
        <v>190.78</v>
      </c>
      <c r="G137" s="176">
        <f t="shared" si="31"/>
        <v>202.06</v>
      </c>
      <c r="H137" s="176">
        <v>201.94</v>
      </c>
      <c r="I137" s="176">
        <f t="shared" si="32"/>
        <v>201.94</v>
      </c>
      <c r="J137" s="150" t="s">
        <v>406</v>
      </c>
      <c r="K137" s="340" t="s">
        <v>240</v>
      </c>
      <c r="L137" s="340"/>
      <c r="M137" s="340"/>
      <c r="N137" s="340"/>
      <c r="O137" s="341"/>
      <c r="P137" s="342"/>
      <c r="Q137" s="342"/>
      <c r="R137" s="268"/>
    </row>
    <row r="138" spans="1:18" ht="15.75" customHeight="1" x14ac:dyDescent="0.3">
      <c r="A138" s="91" t="s">
        <v>407</v>
      </c>
      <c r="B138" s="164">
        <v>269.24</v>
      </c>
      <c r="C138" s="125">
        <v>3</v>
      </c>
      <c r="D138" s="164">
        <f t="shared" si="26"/>
        <v>269.25</v>
      </c>
      <c r="E138" s="122">
        <f t="shared" si="29"/>
        <v>0.01</v>
      </c>
      <c r="F138" s="164">
        <f t="shared" si="30"/>
        <v>286.17</v>
      </c>
      <c r="G138" s="176">
        <f t="shared" si="31"/>
        <v>303.08999999999997</v>
      </c>
      <c r="H138" s="176">
        <v>302.91000000000003</v>
      </c>
      <c r="I138" s="176">
        <f t="shared" si="32"/>
        <v>302.91000000000003</v>
      </c>
      <c r="J138" s="150" t="s">
        <v>408</v>
      </c>
      <c r="K138" s="340" t="s">
        <v>243</v>
      </c>
      <c r="L138" s="340"/>
      <c r="M138" s="340"/>
      <c r="N138" s="340"/>
      <c r="O138" s="341"/>
      <c r="P138" s="342"/>
      <c r="Q138" s="342"/>
      <c r="R138" s="268"/>
    </row>
    <row r="139" spans="1:18" ht="15.75" customHeight="1" x14ac:dyDescent="0.3">
      <c r="A139" s="91" t="s">
        <v>409</v>
      </c>
      <c r="B139" s="164">
        <v>23.94</v>
      </c>
      <c r="C139" s="125">
        <v>0.26666699999999999</v>
      </c>
      <c r="D139" s="164">
        <f t="shared" si="26"/>
        <v>23.93</v>
      </c>
      <c r="E139" s="122">
        <f t="shared" si="29"/>
        <v>-0.01</v>
      </c>
      <c r="F139" s="164">
        <f t="shared" si="30"/>
        <v>25.43</v>
      </c>
      <c r="G139" s="176">
        <f t="shared" si="31"/>
        <v>26.93</v>
      </c>
      <c r="H139" s="176">
        <v>26.93</v>
      </c>
      <c r="I139" s="176">
        <f t="shared" si="32"/>
        <v>26.93</v>
      </c>
      <c r="J139" s="150" t="s">
        <v>410</v>
      </c>
      <c r="K139" s="340" t="s">
        <v>249</v>
      </c>
      <c r="L139" s="340"/>
      <c r="M139" s="340"/>
      <c r="N139" s="340"/>
      <c r="O139" s="341"/>
      <c r="P139" s="342"/>
      <c r="Q139" s="342"/>
      <c r="R139" s="268"/>
    </row>
    <row r="140" spans="1:18" ht="15.75" customHeight="1" x14ac:dyDescent="0.3">
      <c r="A140" s="91" t="s">
        <v>411</v>
      </c>
      <c r="B140" s="164">
        <v>35.9</v>
      </c>
      <c r="C140" s="125">
        <v>0.4</v>
      </c>
      <c r="D140" s="164">
        <f t="shared" si="26"/>
        <v>35.9</v>
      </c>
      <c r="E140" s="122">
        <f t="shared" si="29"/>
        <v>0</v>
      </c>
      <c r="F140" s="164">
        <f t="shared" si="30"/>
        <v>38.159999999999997</v>
      </c>
      <c r="G140" s="176">
        <f t="shared" si="31"/>
        <v>40.42</v>
      </c>
      <c r="H140" s="176">
        <v>40.39</v>
      </c>
      <c r="I140" s="176">
        <f t="shared" si="32"/>
        <v>40.39</v>
      </c>
      <c r="J140" s="150" t="s">
        <v>412</v>
      </c>
      <c r="K140" s="340" t="s">
        <v>234</v>
      </c>
      <c r="L140" s="340"/>
      <c r="M140" s="340"/>
      <c r="N140" s="340"/>
      <c r="O140" s="341"/>
      <c r="P140" s="342"/>
      <c r="Q140" s="342"/>
      <c r="R140" s="268"/>
    </row>
    <row r="141" spans="1:18" ht="15.75" customHeight="1" x14ac:dyDescent="0.3">
      <c r="A141" s="91" t="s">
        <v>413</v>
      </c>
      <c r="B141" s="164">
        <v>53.86</v>
      </c>
      <c r="C141" s="125">
        <v>0.6</v>
      </c>
      <c r="D141" s="164">
        <f t="shared" si="26"/>
        <v>53.85</v>
      </c>
      <c r="E141" s="122">
        <f t="shared" si="29"/>
        <v>-0.01</v>
      </c>
      <c r="F141" s="164">
        <f t="shared" si="30"/>
        <v>57.23</v>
      </c>
      <c r="G141" s="176">
        <f t="shared" si="31"/>
        <v>60.61</v>
      </c>
      <c r="H141" s="176">
        <v>60.58</v>
      </c>
      <c r="I141" s="176">
        <f t="shared" si="32"/>
        <v>60.58</v>
      </c>
      <c r="J141" s="150" t="s">
        <v>414</v>
      </c>
      <c r="K141" s="340" t="s">
        <v>237</v>
      </c>
      <c r="L141" s="340"/>
      <c r="M141" s="340"/>
      <c r="N141" s="340"/>
      <c r="O141" s="341"/>
      <c r="P141" s="342"/>
      <c r="Q141" s="342"/>
      <c r="R141" s="268"/>
    </row>
    <row r="142" spans="1:18" ht="15.75" customHeight="1" x14ac:dyDescent="0.3">
      <c r="A142" s="91" t="s">
        <v>415</v>
      </c>
      <c r="B142" s="164">
        <v>71.81</v>
      </c>
      <c r="C142" s="125">
        <v>0.8</v>
      </c>
      <c r="D142" s="164">
        <f t="shared" si="26"/>
        <v>71.8</v>
      </c>
      <c r="E142" s="122">
        <f t="shared" si="29"/>
        <v>-0.01</v>
      </c>
      <c r="F142" s="164">
        <f t="shared" si="30"/>
        <v>76.31</v>
      </c>
      <c r="G142" s="176">
        <f t="shared" si="31"/>
        <v>80.819999999999993</v>
      </c>
      <c r="H142" s="176">
        <v>80.78</v>
      </c>
      <c r="I142" s="176">
        <f t="shared" si="32"/>
        <v>80.78</v>
      </c>
      <c r="J142" s="150" t="s">
        <v>416</v>
      </c>
      <c r="K142" s="340" t="s">
        <v>240</v>
      </c>
      <c r="L142" s="340"/>
      <c r="M142" s="340"/>
      <c r="N142" s="340"/>
      <c r="O142" s="341"/>
      <c r="P142" s="342"/>
      <c r="Q142" s="342"/>
      <c r="R142" s="268"/>
    </row>
    <row r="143" spans="1:18" ht="15.75" customHeight="1" x14ac:dyDescent="0.3">
      <c r="A143" s="91" t="s">
        <v>417</v>
      </c>
      <c r="B143" s="164">
        <v>107.73</v>
      </c>
      <c r="C143" s="125">
        <v>1.2</v>
      </c>
      <c r="D143" s="164">
        <f t="shared" si="26"/>
        <v>107.7</v>
      </c>
      <c r="E143" s="122">
        <f t="shared" si="29"/>
        <v>-0.03</v>
      </c>
      <c r="F143" s="164">
        <f t="shared" si="30"/>
        <v>114.47</v>
      </c>
      <c r="G143" s="176">
        <f t="shared" si="31"/>
        <v>121.24</v>
      </c>
      <c r="H143" s="176">
        <v>20.190000000000001</v>
      </c>
      <c r="I143" s="176">
        <f t="shared" si="32"/>
        <v>121.16</v>
      </c>
      <c r="J143" s="150" t="s">
        <v>418</v>
      </c>
      <c r="K143" s="340" t="s">
        <v>243</v>
      </c>
      <c r="L143" s="340"/>
      <c r="M143" s="340"/>
      <c r="N143" s="340"/>
      <c r="O143" s="341"/>
      <c r="P143" s="342"/>
      <c r="Q143" s="342"/>
      <c r="R143" s="268"/>
    </row>
    <row r="144" spans="1:18" ht="15.75" customHeight="1" x14ac:dyDescent="0.3">
      <c r="A144" s="91" t="s">
        <v>419</v>
      </c>
      <c r="B144" s="164">
        <v>17.96</v>
      </c>
      <c r="C144" s="125">
        <v>0.2</v>
      </c>
      <c r="D144" s="164">
        <f t="shared" si="26"/>
        <v>17.95</v>
      </c>
      <c r="E144" s="122">
        <f t="shared" si="29"/>
        <v>-0.01</v>
      </c>
      <c r="F144" s="164">
        <f t="shared" si="30"/>
        <v>19.079999999999998</v>
      </c>
      <c r="G144" s="176">
        <f t="shared" si="31"/>
        <v>20.21</v>
      </c>
      <c r="H144" s="176">
        <v>30.29</v>
      </c>
      <c r="I144" s="176">
        <f t="shared" si="32"/>
        <v>20.190000000000001</v>
      </c>
      <c r="J144" s="150" t="s">
        <v>420</v>
      </c>
      <c r="K144" s="340" t="s">
        <v>421</v>
      </c>
      <c r="L144" s="340"/>
      <c r="M144" s="340"/>
      <c r="N144" s="340"/>
      <c r="O144" s="341"/>
      <c r="P144" s="342"/>
      <c r="Q144" s="342"/>
      <c r="R144" s="268"/>
    </row>
    <row r="145" spans="1:18" ht="15.75" customHeight="1" x14ac:dyDescent="0.3">
      <c r="A145" s="91" t="s">
        <v>422</v>
      </c>
      <c r="B145" s="164">
        <v>26.93</v>
      </c>
      <c r="C145" s="125">
        <v>0.3</v>
      </c>
      <c r="D145" s="164">
        <f t="shared" si="26"/>
        <v>26.92</v>
      </c>
      <c r="E145" s="122">
        <f t="shared" si="29"/>
        <v>-0.01</v>
      </c>
      <c r="F145" s="164">
        <f t="shared" si="30"/>
        <v>28.61</v>
      </c>
      <c r="G145" s="176">
        <f t="shared" si="31"/>
        <v>30.3</v>
      </c>
      <c r="H145" s="176">
        <v>40.39</v>
      </c>
      <c r="I145" s="176">
        <f t="shared" si="32"/>
        <v>30.29</v>
      </c>
      <c r="J145" s="150" t="s">
        <v>423</v>
      </c>
      <c r="K145" s="340" t="s">
        <v>237</v>
      </c>
      <c r="L145" s="340"/>
      <c r="M145" s="340"/>
      <c r="N145" s="340"/>
      <c r="O145" s="341"/>
      <c r="P145" s="342"/>
      <c r="Q145" s="342"/>
      <c r="R145" s="268"/>
    </row>
    <row r="146" spans="1:18" ht="15.75" customHeight="1" x14ac:dyDescent="0.3">
      <c r="A146" s="91" t="s">
        <v>424</v>
      </c>
      <c r="B146" s="164">
        <v>35.9</v>
      </c>
      <c r="C146" s="125">
        <v>0.4</v>
      </c>
      <c r="D146" s="164">
        <f t="shared" si="26"/>
        <v>35.9</v>
      </c>
      <c r="E146" s="122">
        <f t="shared" si="29"/>
        <v>0</v>
      </c>
      <c r="F146" s="164">
        <f t="shared" si="30"/>
        <v>38.159999999999997</v>
      </c>
      <c r="G146" s="176">
        <f t="shared" si="31"/>
        <v>40.42</v>
      </c>
      <c r="H146" s="176">
        <v>60.58</v>
      </c>
      <c r="I146" s="176">
        <f t="shared" si="32"/>
        <v>40.39</v>
      </c>
      <c r="J146" s="150" t="s">
        <v>412</v>
      </c>
      <c r="K146" s="340" t="s">
        <v>240</v>
      </c>
      <c r="L146" s="340"/>
      <c r="M146" s="340"/>
      <c r="N146" s="340"/>
      <c r="O146" s="341"/>
      <c r="P146" s="342"/>
      <c r="Q146" s="342"/>
      <c r="R146" s="268"/>
    </row>
    <row r="147" spans="1:18" ht="15.75" customHeight="1" x14ac:dyDescent="0.3">
      <c r="A147" s="91" t="s">
        <v>425</v>
      </c>
      <c r="B147" s="164">
        <v>53.87</v>
      </c>
      <c r="C147" s="125">
        <v>0.6</v>
      </c>
      <c r="D147" s="164">
        <f t="shared" si="26"/>
        <v>53.85</v>
      </c>
      <c r="E147" s="122">
        <f t="shared" si="29"/>
        <v>-0.02</v>
      </c>
      <c r="F147" s="164">
        <f t="shared" si="30"/>
        <v>57.23</v>
      </c>
      <c r="G147" s="176">
        <f t="shared" si="31"/>
        <v>60.61</v>
      </c>
      <c r="H147" s="176">
        <v>40.39</v>
      </c>
      <c r="I147" s="176">
        <f t="shared" si="32"/>
        <v>60.58</v>
      </c>
      <c r="J147" s="150" t="s">
        <v>414</v>
      </c>
      <c r="K147" s="340" t="s">
        <v>243</v>
      </c>
      <c r="L147" s="340"/>
      <c r="M147" s="340"/>
      <c r="N147" s="340"/>
      <c r="O147" s="341"/>
      <c r="P147" s="342"/>
      <c r="Q147" s="342"/>
      <c r="R147" s="268"/>
    </row>
    <row r="148" spans="1:18" ht="15.75" customHeight="1" x14ac:dyDescent="0.3">
      <c r="A148" s="91" t="s">
        <v>426</v>
      </c>
      <c r="B148" s="164">
        <v>35.9</v>
      </c>
      <c r="C148" s="125">
        <v>0.4</v>
      </c>
      <c r="D148" s="164">
        <f t="shared" si="26"/>
        <v>35.9</v>
      </c>
      <c r="E148" s="122">
        <f t="shared" si="29"/>
        <v>0</v>
      </c>
      <c r="F148" s="164">
        <f t="shared" si="30"/>
        <v>38.159999999999997</v>
      </c>
      <c r="G148" s="176">
        <f t="shared" si="31"/>
        <v>40.42</v>
      </c>
      <c r="H148" s="176">
        <v>60.58</v>
      </c>
      <c r="I148" s="176">
        <f t="shared" si="32"/>
        <v>40.39</v>
      </c>
      <c r="J148" s="150" t="s">
        <v>412</v>
      </c>
      <c r="K148" s="340" t="s">
        <v>267</v>
      </c>
      <c r="L148" s="340"/>
      <c r="M148" s="340"/>
      <c r="N148" s="340"/>
      <c r="O148" s="341"/>
      <c r="P148" s="342"/>
      <c r="Q148" s="342"/>
      <c r="R148" s="268"/>
    </row>
    <row r="149" spans="1:18" ht="15.75" customHeight="1" x14ac:dyDescent="0.3">
      <c r="A149" s="91" t="s">
        <v>427</v>
      </c>
      <c r="B149" s="164">
        <v>53.86</v>
      </c>
      <c r="C149" s="125">
        <v>0.6</v>
      </c>
      <c r="D149" s="164">
        <f t="shared" si="26"/>
        <v>53.85</v>
      </c>
      <c r="E149" s="122">
        <f t="shared" si="29"/>
        <v>-0.01</v>
      </c>
      <c r="F149" s="164">
        <f t="shared" si="30"/>
        <v>57.23</v>
      </c>
      <c r="G149" s="176">
        <f t="shared" si="31"/>
        <v>60.61</v>
      </c>
      <c r="H149" s="176">
        <v>80.78</v>
      </c>
      <c r="I149" s="176">
        <f t="shared" si="32"/>
        <v>60.58</v>
      </c>
      <c r="J149" s="150" t="s">
        <v>414</v>
      </c>
      <c r="K149" s="340" t="s">
        <v>268</v>
      </c>
      <c r="L149" s="340"/>
      <c r="M149" s="340"/>
      <c r="N149" s="340"/>
      <c r="O149" s="341"/>
      <c r="P149" s="342"/>
      <c r="Q149" s="342"/>
      <c r="R149" s="268"/>
    </row>
    <row r="150" spans="1:18" ht="15.75" customHeight="1" x14ac:dyDescent="0.3">
      <c r="A150" s="91" t="s">
        <v>428</v>
      </c>
      <c r="B150" s="164">
        <v>71.81</v>
      </c>
      <c r="C150" s="125">
        <v>0.8</v>
      </c>
      <c r="D150" s="164">
        <f t="shared" si="26"/>
        <v>71.8</v>
      </c>
      <c r="E150" s="122">
        <f t="shared" si="29"/>
        <v>-0.01</v>
      </c>
      <c r="F150" s="164">
        <f t="shared" si="30"/>
        <v>76.31</v>
      </c>
      <c r="G150" s="176">
        <f t="shared" si="31"/>
        <v>80.819999999999993</v>
      </c>
      <c r="H150" s="176">
        <v>16.829999999999998</v>
      </c>
      <c r="I150" s="176">
        <f t="shared" si="32"/>
        <v>80.78</v>
      </c>
      <c r="J150" s="150" t="s">
        <v>416</v>
      </c>
      <c r="K150" s="340" t="s">
        <v>269</v>
      </c>
      <c r="L150" s="340"/>
      <c r="M150" s="340"/>
      <c r="N150" s="340"/>
      <c r="O150" s="341"/>
      <c r="P150" s="342"/>
      <c r="Q150" s="342"/>
      <c r="R150" s="268"/>
    </row>
    <row r="151" spans="1:18" ht="15.75" customHeight="1" x14ac:dyDescent="0.3">
      <c r="A151" s="91" t="s">
        <v>429</v>
      </c>
      <c r="B151" s="164">
        <v>14.96</v>
      </c>
      <c r="C151" s="125">
        <v>0.16666700000000001</v>
      </c>
      <c r="D151" s="164">
        <f t="shared" si="26"/>
        <v>14.96</v>
      </c>
      <c r="E151" s="122">
        <f t="shared" si="29"/>
        <v>0</v>
      </c>
      <c r="F151" s="164">
        <f t="shared" si="30"/>
        <v>15.9</v>
      </c>
      <c r="G151" s="176">
        <f t="shared" si="31"/>
        <v>16.84</v>
      </c>
      <c r="H151" s="176">
        <v>33.659999999999997</v>
      </c>
      <c r="I151" s="176">
        <f t="shared" si="32"/>
        <v>16.829999999999998</v>
      </c>
      <c r="J151" s="150" t="s">
        <v>395</v>
      </c>
      <c r="K151" s="345" t="s">
        <v>381</v>
      </c>
      <c r="L151" s="345"/>
      <c r="M151" s="345"/>
      <c r="N151" s="345"/>
      <c r="O151" s="345"/>
      <c r="P151" s="346"/>
      <c r="Q151" s="346"/>
      <c r="R151" s="347"/>
    </row>
    <row r="152" spans="1:18" ht="15.75" customHeight="1" x14ac:dyDescent="0.3">
      <c r="A152" s="91" t="s">
        <v>430</v>
      </c>
      <c r="B152" s="164">
        <v>29.91</v>
      </c>
      <c r="C152" s="125">
        <v>0.33333299999999999</v>
      </c>
      <c r="D152" s="164">
        <f t="shared" si="26"/>
        <v>29.92</v>
      </c>
      <c r="E152" s="122">
        <f t="shared" si="29"/>
        <v>0.01</v>
      </c>
      <c r="F152" s="164">
        <f t="shared" si="30"/>
        <v>31.8</v>
      </c>
      <c r="G152" s="176">
        <f t="shared" si="31"/>
        <v>33.68</v>
      </c>
      <c r="H152" s="176">
        <v>67.31</v>
      </c>
      <c r="I152" s="176">
        <f t="shared" si="32"/>
        <v>33.659999999999997</v>
      </c>
      <c r="J152" s="150" t="s">
        <v>397</v>
      </c>
      <c r="K152" s="340" t="s">
        <v>431</v>
      </c>
      <c r="L152" s="340"/>
      <c r="M152" s="340"/>
      <c r="N152" s="340"/>
      <c r="O152" s="341"/>
      <c r="P152" s="342"/>
      <c r="Q152" s="342"/>
      <c r="R152" s="268"/>
    </row>
    <row r="153" spans="1:18" ht="15.75" customHeight="1" x14ac:dyDescent="0.3">
      <c r="A153" s="91" t="s">
        <v>432</v>
      </c>
      <c r="B153" s="164">
        <v>59.85</v>
      </c>
      <c r="C153" s="125">
        <v>0.66666700000000001</v>
      </c>
      <c r="D153" s="164">
        <f t="shared" si="26"/>
        <v>59.83</v>
      </c>
      <c r="E153" s="122">
        <f t="shared" si="29"/>
        <v>-0.02</v>
      </c>
      <c r="F153" s="164">
        <f t="shared" si="30"/>
        <v>63.59</v>
      </c>
      <c r="G153" s="176">
        <f t="shared" si="31"/>
        <v>67.349999999999994</v>
      </c>
      <c r="H153" s="176">
        <v>100.97</v>
      </c>
      <c r="I153" s="176">
        <f t="shared" si="32"/>
        <v>67.31</v>
      </c>
      <c r="J153" s="150" t="s">
        <v>400</v>
      </c>
      <c r="K153" s="340" t="s">
        <v>385</v>
      </c>
      <c r="L153" s="340"/>
      <c r="M153" s="340"/>
      <c r="N153" s="340"/>
      <c r="O153" s="341"/>
      <c r="P153" s="342"/>
      <c r="Q153" s="342"/>
      <c r="R153" s="268"/>
    </row>
    <row r="154" spans="1:18" ht="15.75" customHeight="1" x14ac:dyDescent="0.3">
      <c r="A154" s="91" t="s">
        <v>433</v>
      </c>
      <c r="B154" s="164">
        <v>89.75</v>
      </c>
      <c r="C154" s="125">
        <v>1</v>
      </c>
      <c r="D154" s="164">
        <f t="shared" si="26"/>
        <v>89.75</v>
      </c>
      <c r="E154" s="122">
        <f t="shared" si="29"/>
        <v>0</v>
      </c>
      <c r="F154" s="164">
        <f t="shared" si="30"/>
        <v>95.39</v>
      </c>
      <c r="G154" s="176">
        <f t="shared" si="31"/>
        <v>101.03</v>
      </c>
      <c r="H154" s="176">
        <v>151.46</v>
      </c>
      <c r="I154" s="176">
        <f t="shared" si="32"/>
        <v>100.97</v>
      </c>
      <c r="J154" s="150" t="s">
        <v>434</v>
      </c>
      <c r="K154" s="340" t="s">
        <v>388</v>
      </c>
      <c r="L154" s="340"/>
      <c r="M154" s="340"/>
      <c r="N154" s="340"/>
      <c r="O154" s="341"/>
      <c r="P154" s="342"/>
      <c r="Q154" s="342"/>
      <c r="R154" s="268"/>
    </row>
    <row r="155" spans="1:18" ht="15.75" customHeight="1" x14ac:dyDescent="0.3">
      <c r="A155" s="91" t="s">
        <v>435</v>
      </c>
      <c r="B155" s="164">
        <v>134.65</v>
      </c>
      <c r="C155" s="125">
        <v>1.5</v>
      </c>
      <c r="D155" s="164">
        <f t="shared" si="26"/>
        <v>134.62</v>
      </c>
      <c r="E155" s="122">
        <f t="shared" si="29"/>
        <v>-0.03</v>
      </c>
      <c r="F155" s="164">
        <f t="shared" si="30"/>
        <v>143.08000000000001</v>
      </c>
      <c r="G155" s="176">
        <f t="shared" si="31"/>
        <v>151.54</v>
      </c>
      <c r="H155" s="176">
        <v>201.94</v>
      </c>
      <c r="I155" s="176">
        <f t="shared" si="32"/>
        <v>151.46</v>
      </c>
      <c r="J155" s="150" t="s">
        <v>404</v>
      </c>
      <c r="K155" s="340" t="s">
        <v>268</v>
      </c>
      <c r="L155" s="340"/>
      <c r="M155" s="340"/>
      <c r="N155" s="340"/>
      <c r="O155" s="341"/>
      <c r="P155" s="342"/>
      <c r="Q155" s="342"/>
      <c r="R155" s="268"/>
    </row>
    <row r="156" spans="1:18" ht="15.75" customHeight="1" x14ac:dyDescent="0.3">
      <c r="A156" s="91" t="s">
        <v>436</v>
      </c>
      <c r="B156" s="164">
        <v>179.49</v>
      </c>
      <c r="C156" s="125">
        <v>2</v>
      </c>
      <c r="D156" s="164">
        <f t="shared" si="26"/>
        <v>179.5</v>
      </c>
      <c r="E156" s="122">
        <f t="shared" si="29"/>
        <v>0.01</v>
      </c>
      <c r="F156" s="164">
        <f t="shared" si="30"/>
        <v>190.78</v>
      </c>
      <c r="G156" s="176">
        <f t="shared" si="31"/>
        <v>202.06</v>
      </c>
      <c r="H156" s="176">
        <v>302.91000000000003</v>
      </c>
      <c r="I156" s="176">
        <f t="shared" si="32"/>
        <v>201.94</v>
      </c>
      <c r="J156" s="150" t="s">
        <v>406</v>
      </c>
      <c r="K156" s="340" t="s">
        <v>269</v>
      </c>
      <c r="L156" s="340"/>
      <c r="M156" s="340"/>
      <c r="N156" s="340"/>
      <c r="O156" s="341"/>
      <c r="P156" s="342"/>
      <c r="Q156" s="342"/>
      <c r="R156" s="268"/>
    </row>
    <row r="157" spans="1:18" ht="15.75" customHeight="1" x14ac:dyDescent="0.3">
      <c r="A157" s="91" t="s">
        <v>437</v>
      </c>
      <c r="B157" s="164">
        <v>269.24</v>
      </c>
      <c r="C157" s="125">
        <v>3</v>
      </c>
      <c r="D157" s="164">
        <f t="shared" si="26"/>
        <v>269.25</v>
      </c>
      <c r="E157" s="122">
        <f t="shared" si="29"/>
        <v>0.01</v>
      </c>
      <c r="F157" s="164">
        <f t="shared" si="30"/>
        <v>286.17</v>
      </c>
      <c r="G157" s="176">
        <f t="shared" si="31"/>
        <v>303.08999999999997</v>
      </c>
      <c r="H157" s="176">
        <v>33.659999999999997</v>
      </c>
      <c r="I157" s="176">
        <f t="shared" si="32"/>
        <v>302.91000000000003</v>
      </c>
      <c r="J157" s="150" t="s">
        <v>408</v>
      </c>
      <c r="K157" s="340" t="s">
        <v>392</v>
      </c>
      <c r="L157" s="340"/>
      <c r="M157" s="340"/>
      <c r="N157" s="340"/>
      <c r="O157" s="341"/>
      <c r="P157" s="342"/>
      <c r="Q157" s="342"/>
      <c r="R157" s="268"/>
    </row>
    <row r="158" spans="1:18" ht="15.75" customHeight="1" x14ac:dyDescent="0.3">
      <c r="A158" s="93">
        <v>35220461</v>
      </c>
      <c r="B158" s="164">
        <v>29.91</v>
      </c>
      <c r="C158" s="125">
        <v>0.33333299999999999</v>
      </c>
      <c r="D158" s="164">
        <f t="shared" si="26"/>
        <v>29.92</v>
      </c>
      <c r="E158" s="122">
        <f t="shared" si="29"/>
        <v>0.01</v>
      </c>
      <c r="F158" s="164">
        <f t="shared" si="30"/>
        <v>31.8</v>
      </c>
      <c r="G158" s="176">
        <f t="shared" si="31"/>
        <v>33.68</v>
      </c>
      <c r="H158" s="176">
        <v>67.31</v>
      </c>
      <c r="I158" s="176">
        <f t="shared" si="32"/>
        <v>33.659999999999997</v>
      </c>
      <c r="J158" s="150" t="s">
        <v>397</v>
      </c>
      <c r="K158" s="340" t="s">
        <v>37</v>
      </c>
      <c r="L158" s="340"/>
      <c r="M158" s="340"/>
      <c r="N158" s="340"/>
      <c r="O158" s="341"/>
      <c r="P158" s="342"/>
      <c r="Q158" s="342"/>
      <c r="R158" s="268"/>
    </row>
    <row r="159" spans="1:18" ht="15.75" customHeight="1" x14ac:dyDescent="0.3">
      <c r="A159" s="93">
        <v>35220462</v>
      </c>
      <c r="B159" s="164">
        <v>59.85</v>
      </c>
      <c r="C159" s="125">
        <v>0.66666700000000001</v>
      </c>
      <c r="D159" s="164">
        <f t="shared" si="26"/>
        <v>59.83</v>
      </c>
      <c r="E159" s="122">
        <f t="shared" si="29"/>
        <v>-0.02</v>
      </c>
      <c r="F159" s="164">
        <f t="shared" si="30"/>
        <v>63.59</v>
      </c>
      <c r="G159" s="176">
        <f t="shared" si="31"/>
        <v>67.349999999999994</v>
      </c>
      <c r="H159" s="176">
        <v>100.97</v>
      </c>
      <c r="I159" s="176">
        <f t="shared" si="32"/>
        <v>67.31</v>
      </c>
      <c r="J159" s="150" t="s">
        <v>400</v>
      </c>
      <c r="K159" s="340" t="s">
        <v>38</v>
      </c>
      <c r="L159" s="340"/>
      <c r="M159" s="340"/>
      <c r="N159" s="340"/>
      <c r="O159" s="341"/>
      <c r="P159" s="342"/>
      <c r="Q159" s="342"/>
      <c r="R159" s="268"/>
    </row>
    <row r="160" spans="1:18" ht="15.75" customHeight="1" x14ac:dyDescent="0.3">
      <c r="A160" s="93">
        <v>35220463</v>
      </c>
      <c r="B160" s="164">
        <v>89.75</v>
      </c>
      <c r="C160" s="125">
        <v>1</v>
      </c>
      <c r="D160" s="164">
        <f t="shared" si="26"/>
        <v>89.75</v>
      </c>
      <c r="E160" s="122">
        <f t="shared" si="29"/>
        <v>0</v>
      </c>
      <c r="F160" s="164">
        <f t="shared" si="30"/>
        <v>95.39</v>
      </c>
      <c r="G160" s="176">
        <f t="shared" si="31"/>
        <v>101.03</v>
      </c>
      <c r="H160" s="176">
        <v>151.46</v>
      </c>
      <c r="I160" s="176">
        <f t="shared" si="32"/>
        <v>100.97</v>
      </c>
      <c r="J160" s="150" t="s">
        <v>434</v>
      </c>
      <c r="K160" s="340" t="s">
        <v>39</v>
      </c>
      <c r="L160" s="340"/>
      <c r="M160" s="340"/>
      <c r="N160" s="340"/>
      <c r="O160" s="341"/>
      <c r="P160" s="342"/>
      <c r="Q160" s="342"/>
      <c r="R160" s="268"/>
    </row>
    <row r="161" spans="1:18" ht="15.75" customHeight="1" x14ac:dyDescent="0.3">
      <c r="A161" s="93">
        <v>35220464</v>
      </c>
      <c r="B161" s="164">
        <v>134.65</v>
      </c>
      <c r="C161" s="125">
        <v>1.5</v>
      </c>
      <c r="D161" s="164">
        <f t="shared" si="26"/>
        <v>134.62</v>
      </c>
      <c r="E161" s="122">
        <f t="shared" si="29"/>
        <v>-0.03</v>
      </c>
      <c r="F161" s="164">
        <f t="shared" si="30"/>
        <v>143.08000000000001</v>
      </c>
      <c r="G161" s="176">
        <f t="shared" si="31"/>
        <v>151.54</v>
      </c>
      <c r="H161" s="176">
        <v>201.94</v>
      </c>
      <c r="I161" s="176">
        <f t="shared" si="32"/>
        <v>151.46</v>
      </c>
      <c r="J161" s="150" t="s">
        <v>404</v>
      </c>
      <c r="K161" s="340" t="s">
        <v>40</v>
      </c>
      <c r="L161" s="340"/>
      <c r="M161" s="340"/>
      <c r="N161" s="340"/>
      <c r="O161" s="341"/>
      <c r="P161" s="342"/>
      <c r="Q161" s="342"/>
      <c r="R161" s="268"/>
    </row>
    <row r="162" spans="1:18" ht="15.75" customHeight="1" x14ac:dyDescent="0.3">
      <c r="A162" s="93">
        <v>35220465</v>
      </c>
      <c r="B162" s="164">
        <v>179.49</v>
      </c>
      <c r="C162" s="125">
        <v>2</v>
      </c>
      <c r="D162" s="164">
        <f t="shared" si="26"/>
        <v>179.5</v>
      </c>
      <c r="E162" s="122">
        <f t="shared" si="29"/>
        <v>0.01</v>
      </c>
      <c r="F162" s="164">
        <f t="shared" si="30"/>
        <v>190.78</v>
      </c>
      <c r="G162" s="176">
        <f t="shared" si="31"/>
        <v>202.06</v>
      </c>
      <c r="H162" s="176">
        <v>302.91000000000003</v>
      </c>
      <c r="I162" s="176">
        <f t="shared" si="32"/>
        <v>201.94</v>
      </c>
      <c r="J162" s="150" t="s">
        <v>406</v>
      </c>
      <c r="K162" s="340" t="s">
        <v>41</v>
      </c>
      <c r="L162" s="340"/>
      <c r="M162" s="340"/>
      <c r="N162" s="340"/>
      <c r="O162" s="341"/>
      <c r="P162" s="342"/>
      <c r="Q162" s="342"/>
      <c r="R162" s="268"/>
    </row>
    <row r="163" spans="1:18" ht="15.75" customHeight="1" x14ac:dyDescent="0.3">
      <c r="A163" s="93">
        <v>35220466</v>
      </c>
      <c r="B163" s="164">
        <v>269.24</v>
      </c>
      <c r="C163" s="125">
        <v>3</v>
      </c>
      <c r="D163" s="164">
        <f t="shared" si="26"/>
        <v>269.25</v>
      </c>
      <c r="E163" s="122">
        <f t="shared" si="29"/>
        <v>0.01</v>
      </c>
      <c r="F163" s="164">
        <f t="shared" si="30"/>
        <v>286.17</v>
      </c>
      <c r="G163" s="176">
        <f t="shared" si="31"/>
        <v>303.08999999999997</v>
      </c>
      <c r="H163" s="176"/>
      <c r="I163" s="176">
        <f t="shared" si="32"/>
        <v>302.91000000000003</v>
      </c>
      <c r="J163" s="150" t="s">
        <v>408</v>
      </c>
      <c r="K163" s="343" t="s">
        <v>42</v>
      </c>
      <c r="L163" s="343"/>
      <c r="M163" s="343"/>
      <c r="N163" s="343"/>
      <c r="O163" s="343"/>
      <c r="P163" s="344"/>
      <c r="Q163" s="344"/>
      <c r="R163" s="261"/>
    </row>
    <row r="164" spans="1:18" s="85" customFormat="1" ht="30" customHeight="1" x14ac:dyDescent="0.25">
      <c r="A164" s="325" t="s">
        <v>438</v>
      </c>
      <c r="B164" s="326"/>
      <c r="C164" s="326"/>
      <c r="D164" s="326"/>
      <c r="E164" s="326"/>
      <c r="F164" s="326"/>
      <c r="G164" s="326"/>
      <c r="H164" s="326"/>
      <c r="I164" s="326"/>
      <c r="J164" s="326"/>
      <c r="K164" s="326"/>
      <c r="L164" s="326"/>
      <c r="M164" s="326"/>
      <c r="N164" s="326"/>
      <c r="O164" s="326"/>
      <c r="P164" s="326"/>
      <c r="Q164" s="326"/>
      <c r="R164" s="326"/>
    </row>
    <row r="165" spans="1:18" ht="15.75" customHeight="1" x14ac:dyDescent="0.3">
      <c r="A165" s="91" t="s">
        <v>439</v>
      </c>
      <c r="B165" s="164">
        <v>12.88</v>
      </c>
      <c r="C165" s="125">
        <v>0.16666700000000001</v>
      </c>
      <c r="D165" s="164">
        <f t="shared" ref="D165:D198" si="33">C165*LZSozKJ</f>
        <v>12.87</v>
      </c>
      <c r="E165" s="122">
        <f>D165-B165</f>
        <v>-0.01</v>
      </c>
      <c r="F165" s="164">
        <f t="shared" ref="F165" si="34">D165*1.06283</f>
        <v>13.68</v>
      </c>
      <c r="G165" s="176">
        <f t="shared" ref="G165" si="35">((F165-D165)*2)+D165</f>
        <v>14.49</v>
      </c>
      <c r="H165" s="176">
        <v>14.48</v>
      </c>
      <c r="I165" s="176">
        <f>+$I$168*C165</f>
        <v>14.48</v>
      </c>
      <c r="J165" s="150" t="s">
        <v>440</v>
      </c>
      <c r="K165" s="345" t="s">
        <v>441</v>
      </c>
      <c r="L165" s="345"/>
      <c r="M165" s="345"/>
      <c r="N165" s="345"/>
      <c r="O165" s="345"/>
      <c r="P165" s="346"/>
      <c r="Q165" s="346"/>
      <c r="R165" s="347"/>
    </row>
    <row r="166" spans="1:18" ht="15.75" customHeight="1" x14ac:dyDescent="0.3">
      <c r="A166" s="91" t="s">
        <v>442</v>
      </c>
      <c r="B166" s="164">
        <v>25.78</v>
      </c>
      <c r="C166" s="125">
        <v>0.33333299999999999</v>
      </c>
      <c r="D166" s="164">
        <f t="shared" si="33"/>
        <v>25.75</v>
      </c>
      <c r="E166" s="122">
        <f t="shared" ref="E166:E198" si="36">D166-B166</f>
        <v>-0.03</v>
      </c>
      <c r="F166" s="164">
        <f t="shared" ref="F166:F198" si="37">D166*1.06283</f>
        <v>27.37</v>
      </c>
      <c r="G166" s="176">
        <f t="shared" ref="G166:G203" si="38">((F166-D166)*2)+D166</f>
        <v>28.99</v>
      </c>
      <c r="H166" s="176">
        <v>28.96</v>
      </c>
      <c r="I166" s="176">
        <f t="shared" ref="I166:I198" si="39">+$I$168*C166</f>
        <v>28.96</v>
      </c>
      <c r="J166" s="150" t="s">
        <v>443</v>
      </c>
      <c r="K166" s="340" t="s">
        <v>444</v>
      </c>
      <c r="L166" s="340"/>
      <c r="M166" s="340"/>
      <c r="N166" s="340"/>
      <c r="O166" s="341"/>
      <c r="P166" s="342"/>
      <c r="Q166" s="342"/>
      <c r="R166" s="268"/>
    </row>
    <row r="167" spans="1:18" ht="15.75" customHeight="1" x14ac:dyDescent="0.3">
      <c r="A167" s="91" t="s">
        <v>445</v>
      </c>
      <c r="B167" s="164">
        <v>51.5</v>
      </c>
      <c r="C167" s="125">
        <v>0.66666700000000001</v>
      </c>
      <c r="D167" s="164">
        <f t="shared" si="33"/>
        <v>51.5</v>
      </c>
      <c r="E167" s="122">
        <f t="shared" si="36"/>
        <v>0</v>
      </c>
      <c r="F167" s="164">
        <f t="shared" si="37"/>
        <v>54.74</v>
      </c>
      <c r="G167" s="176">
        <f t="shared" si="38"/>
        <v>57.98</v>
      </c>
      <c r="H167" s="176">
        <v>57.93</v>
      </c>
      <c r="I167" s="176">
        <f t="shared" si="39"/>
        <v>57.93</v>
      </c>
      <c r="J167" s="150" t="s">
        <v>446</v>
      </c>
      <c r="K167" s="340" t="s">
        <v>233</v>
      </c>
      <c r="L167" s="340"/>
      <c r="M167" s="340"/>
      <c r="N167" s="340"/>
      <c r="O167" s="341"/>
      <c r="P167" s="342"/>
      <c r="Q167" s="342"/>
      <c r="R167" s="268"/>
    </row>
    <row r="168" spans="1:18" ht="15.75" customHeight="1" x14ac:dyDescent="0.3">
      <c r="A168" s="117" t="s">
        <v>447</v>
      </c>
      <c r="B168" s="180">
        <v>77.239999999999995</v>
      </c>
      <c r="C168" s="137">
        <v>1</v>
      </c>
      <c r="D168" s="180">
        <f t="shared" si="33"/>
        <v>77.239999999999995</v>
      </c>
      <c r="E168" s="136">
        <f t="shared" si="36"/>
        <v>0</v>
      </c>
      <c r="F168" s="180">
        <f t="shared" si="37"/>
        <v>82.09</v>
      </c>
      <c r="G168" s="190">
        <f t="shared" si="38"/>
        <v>86.94</v>
      </c>
      <c r="H168" s="190">
        <v>86.89</v>
      </c>
      <c r="I168" s="190">
        <f>F168*1.0585</f>
        <v>86.89</v>
      </c>
      <c r="J168" s="152" t="s">
        <v>524</v>
      </c>
      <c r="K168" s="348" t="s">
        <v>234</v>
      </c>
      <c r="L168" s="348"/>
      <c r="M168" s="348"/>
      <c r="N168" s="348"/>
      <c r="O168" s="349"/>
      <c r="P168" s="350"/>
      <c r="Q168" s="350"/>
      <c r="R168" s="351"/>
    </row>
    <row r="169" spans="1:18" ht="15.75" customHeight="1" x14ac:dyDescent="0.3">
      <c r="A169" s="91" t="s">
        <v>448</v>
      </c>
      <c r="B169" s="164">
        <v>115.91</v>
      </c>
      <c r="C169" s="125">
        <v>1.5</v>
      </c>
      <c r="D169" s="164">
        <f t="shared" si="33"/>
        <v>115.87</v>
      </c>
      <c r="E169" s="122">
        <f t="shared" si="36"/>
        <v>-0.04</v>
      </c>
      <c r="F169" s="164">
        <f t="shared" si="37"/>
        <v>123.15</v>
      </c>
      <c r="G169" s="176">
        <f t="shared" si="38"/>
        <v>130.43</v>
      </c>
      <c r="H169" s="176">
        <v>130.34</v>
      </c>
      <c r="I169" s="176">
        <f t="shared" si="39"/>
        <v>130.34</v>
      </c>
      <c r="J169" s="150" t="s">
        <v>449</v>
      </c>
      <c r="K169" s="340" t="s">
        <v>237</v>
      </c>
      <c r="L169" s="340"/>
      <c r="M169" s="340"/>
      <c r="N169" s="340"/>
      <c r="O169" s="341"/>
      <c r="P169" s="342"/>
      <c r="Q169" s="342"/>
      <c r="R169" s="268"/>
    </row>
    <row r="170" spans="1:18" ht="15.75" customHeight="1" x14ac:dyDescent="0.3">
      <c r="A170" s="91" t="s">
        <v>450</v>
      </c>
      <c r="B170" s="164">
        <v>154.52000000000001</v>
      </c>
      <c r="C170" s="125">
        <v>2</v>
      </c>
      <c r="D170" s="164">
        <f t="shared" si="33"/>
        <v>154.49</v>
      </c>
      <c r="E170" s="122">
        <f t="shared" si="36"/>
        <v>-0.03</v>
      </c>
      <c r="F170" s="164">
        <f t="shared" si="37"/>
        <v>164.2</v>
      </c>
      <c r="G170" s="176">
        <f t="shared" si="38"/>
        <v>173.91</v>
      </c>
      <c r="H170" s="176">
        <v>173.78</v>
      </c>
      <c r="I170" s="176">
        <f t="shared" si="39"/>
        <v>173.78</v>
      </c>
      <c r="J170" s="150" t="s">
        <v>451</v>
      </c>
      <c r="K170" s="340" t="s">
        <v>240</v>
      </c>
      <c r="L170" s="340"/>
      <c r="M170" s="340"/>
      <c r="N170" s="340"/>
      <c r="O170" s="341"/>
      <c r="P170" s="342"/>
      <c r="Q170" s="342"/>
      <c r="R170" s="268"/>
    </row>
    <row r="171" spans="1:18" ht="15.75" customHeight="1" x14ac:dyDescent="0.3">
      <c r="A171" s="91" t="s">
        <v>452</v>
      </c>
      <c r="B171" s="164">
        <v>231.79</v>
      </c>
      <c r="C171" s="125">
        <v>3</v>
      </c>
      <c r="D171" s="164">
        <f t="shared" si="33"/>
        <v>231.73</v>
      </c>
      <c r="E171" s="122">
        <f t="shared" si="36"/>
        <v>-0.06</v>
      </c>
      <c r="F171" s="164">
        <f t="shared" si="37"/>
        <v>246.29</v>
      </c>
      <c r="G171" s="176">
        <f t="shared" si="38"/>
        <v>260.85000000000002</v>
      </c>
      <c r="H171" s="176">
        <v>260.67</v>
      </c>
      <c r="I171" s="176">
        <f t="shared" si="39"/>
        <v>260.67</v>
      </c>
      <c r="J171" s="150" t="s">
        <v>453</v>
      </c>
      <c r="K171" s="340" t="s">
        <v>243</v>
      </c>
      <c r="L171" s="340"/>
      <c r="M171" s="340"/>
      <c r="N171" s="340"/>
      <c r="O171" s="341"/>
      <c r="P171" s="342"/>
      <c r="Q171" s="342"/>
      <c r="R171" s="268"/>
    </row>
    <row r="172" spans="1:18" ht="15.75" customHeight="1" x14ac:dyDescent="0.3">
      <c r="A172" s="91" t="s">
        <v>454</v>
      </c>
      <c r="B172" s="164">
        <v>308.98</v>
      </c>
      <c r="C172" s="125">
        <v>4</v>
      </c>
      <c r="D172" s="164">
        <f t="shared" si="33"/>
        <v>308.98</v>
      </c>
      <c r="E172" s="122">
        <f t="shared" si="36"/>
        <v>0</v>
      </c>
      <c r="F172" s="164">
        <f t="shared" si="37"/>
        <v>328.39</v>
      </c>
      <c r="G172" s="176">
        <f t="shared" si="38"/>
        <v>347.8</v>
      </c>
      <c r="H172" s="176">
        <v>347.56</v>
      </c>
      <c r="I172" s="176">
        <f t="shared" si="39"/>
        <v>347.56</v>
      </c>
      <c r="J172" s="150" t="s">
        <v>455</v>
      </c>
      <c r="K172" s="340" t="s">
        <v>355</v>
      </c>
      <c r="L172" s="340"/>
      <c r="M172" s="340"/>
      <c r="N172" s="340"/>
      <c r="O172" s="341"/>
      <c r="P172" s="342"/>
      <c r="Q172" s="342"/>
      <c r="R172" s="268"/>
    </row>
    <row r="173" spans="1:18" ht="15.75" customHeight="1" x14ac:dyDescent="0.3">
      <c r="A173" s="91" t="s">
        <v>456</v>
      </c>
      <c r="B173" s="164">
        <v>20.61</v>
      </c>
      <c r="C173" s="125">
        <v>0.26666699999999999</v>
      </c>
      <c r="D173" s="164">
        <f t="shared" si="33"/>
        <v>20.6</v>
      </c>
      <c r="E173" s="122">
        <f t="shared" ref="E173:E185" si="40">D173-B173</f>
        <v>-0.01</v>
      </c>
      <c r="F173" s="164">
        <f t="shared" si="37"/>
        <v>21.89</v>
      </c>
      <c r="G173" s="176">
        <f t="shared" si="38"/>
        <v>23.18</v>
      </c>
      <c r="H173" s="176">
        <v>23.17</v>
      </c>
      <c r="I173" s="176">
        <f t="shared" si="39"/>
        <v>23.17</v>
      </c>
      <c r="J173" s="150" t="s">
        <v>457</v>
      </c>
      <c r="K173" s="340" t="s">
        <v>249</v>
      </c>
      <c r="L173" s="340"/>
      <c r="M173" s="340"/>
      <c r="N173" s="340"/>
      <c r="O173" s="341"/>
      <c r="P173" s="342"/>
      <c r="Q173" s="342"/>
      <c r="R173" s="268"/>
    </row>
    <row r="174" spans="1:18" ht="15.75" customHeight="1" x14ac:dyDescent="0.3">
      <c r="A174" s="91" t="s">
        <v>458</v>
      </c>
      <c r="B174" s="164">
        <v>30.89</v>
      </c>
      <c r="C174" s="125">
        <v>0.4</v>
      </c>
      <c r="D174" s="164">
        <f t="shared" si="33"/>
        <v>30.9</v>
      </c>
      <c r="E174" s="122">
        <f t="shared" si="40"/>
        <v>0.01</v>
      </c>
      <c r="F174" s="164">
        <f t="shared" si="37"/>
        <v>32.840000000000003</v>
      </c>
      <c r="G174" s="176">
        <f t="shared" si="38"/>
        <v>34.78</v>
      </c>
      <c r="H174" s="176">
        <v>34.76</v>
      </c>
      <c r="I174" s="176">
        <f t="shared" si="39"/>
        <v>34.76</v>
      </c>
      <c r="J174" s="150" t="s">
        <v>459</v>
      </c>
      <c r="K174" s="340" t="s">
        <v>234</v>
      </c>
      <c r="L174" s="340"/>
      <c r="M174" s="340"/>
      <c r="N174" s="340"/>
      <c r="O174" s="341"/>
      <c r="P174" s="342"/>
      <c r="Q174" s="342"/>
      <c r="R174" s="268"/>
    </row>
    <row r="175" spans="1:18" ht="15.75" customHeight="1" x14ac:dyDescent="0.3">
      <c r="A175" s="91" t="s">
        <v>460</v>
      </c>
      <c r="B175" s="164">
        <v>46.34</v>
      </c>
      <c r="C175" s="125">
        <v>0.6</v>
      </c>
      <c r="D175" s="164">
        <f t="shared" si="33"/>
        <v>46.35</v>
      </c>
      <c r="E175" s="122">
        <f t="shared" si="40"/>
        <v>0.01</v>
      </c>
      <c r="F175" s="164">
        <f t="shared" si="37"/>
        <v>49.26</v>
      </c>
      <c r="G175" s="176">
        <f t="shared" si="38"/>
        <v>52.17</v>
      </c>
      <c r="H175" s="176">
        <v>52.13</v>
      </c>
      <c r="I175" s="176">
        <f t="shared" si="39"/>
        <v>52.13</v>
      </c>
      <c r="J175" s="150" t="s">
        <v>461</v>
      </c>
      <c r="K175" s="340" t="s">
        <v>237</v>
      </c>
      <c r="L175" s="340"/>
      <c r="M175" s="340"/>
      <c r="N175" s="340"/>
      <c r="O175" s="341"/>
      <c r="P175" s="342"/>
      <c r="Q175" s="342"/>
      <c r="R175" s="268"/>
    </row>
    <row r="176" spans="1:18" ht="15.75" customHeight="1" x14ac:dyDescent="0.3">
      <c r="A176" s="91" t="s">
        <v>462</v>
      </c>
      <c r="B176" s="164">
        <v>61.8</v>
      </c>
      <c r="C176" s="125">
        <v>0.8</v>
      </c>
      <c r="D176" s="164">
        <f t="shared" si="33"/>
        <v>61.8</v>
      </c>
      <c r="E176" s="122">
        <f t="shared" si="40"/>
        <v>0</v>
      </c>
      <c r="F176" s="164">
        <f t="shared" si="37"/>
        <v>65.680000000000007</v>
      </c>
      <c r="G176" s="176">
        <f t="shared" si="38"/>
        <v>69.56</v>
      </c>
      <c r="H176" s="176">
        <v>69.510000000000005</v>
      </c>
      <c r="I176" s="176">
        <f t="shared" si="39"/>
        <v>69.510000000000005</v>
      </c>
      <c r="J176" s="150" t="s">
        <v>463</v>
      </c>
      <c r="K176" s="340" t="s">
        <v>240</v>
      </c>
      <c r="L176" s="340"/>
      <c r="M176" s="340"/>
      <c r="N176" s="340"/>
      <c r="O176" s="341"/>
      <c r="P176" s="342"/>
      <c r="Q176" s="342"/>
      <c r="R176" s="268"/>
    </row>
    <row r="177" spans="1:18" ht="15.75" customHeight="1" x14ac:dyDescent="0.3">
      <c r="A177" s="91" t="s">
        <v>464</v>
      </c>
      <c r="B177" s="164">
        <v>92.72</v>
      </c>
      <c r="C177" s="125">
        <v>1.2</v>
      </c>
      <c r="D177" s="164">
        <f t="shared" si="33"/>
        <v>92.69</v>
      </c>
      <c r="E177" s="122">
        <f t="shared" si="40"/>
        <v>-0.03</v>
      </c>
      <c r="F177" s="164">
        <f t="shared" si="37"/>
        <v>98.51</v>
      </c>
      <c r="G177" s="176">
        <f t="shared" si="38"/>
        <v>104.33</v>
      </c>
      <c r="H177" s="176">
        <v>104.27</v>
      </c>
      <c r="I177" s="176">
        <f t="shared" si="39"/>
        <v>104.27</v>
      </c>
      <c r="J177" s="150" t="s">
        <v>465</v>
      </c>
      <c r="K177" s="340" t="s">
        <v>466</v>
      </c>
      <c r="L177" s="340"/>
      <c r="M177" s="340"/>
      <c r="N177" s="340"/>
      <c r="O177" s="341"/>
      <c r="P177" s="342"/>
      <c r="Q177" s="342"/>
      <c r="R177" s="268"/>
    </row>
    <row r="178" spans="1:18" ht="15.75" customHeight="1" x14ac:dyDescent="0.3">
      <c r="A178" s="91" t="s">
        <v>467</v>
      </c>
      <c r="B178" s="164">
        <v>10.33</v>
      </c>
      <c r="C178" s="125">
        <v>0.13333300000000001</v>
      </c>
      <c r="D178" s="164">
        <f t="shared" si="33"/>
        <v>10.3</v>
      </c>
      <c r="E178" s="122">
        <f t="shared" si="40"/>
        <v>-0.03</v>
      </c>
      <c r="F178" s="164">
        <f t="shared" si="37"/>
        <v>10.95</v>
      </c>
      <c r="G178" s="176">
        <f t="shared" si="38"/>
        <v>11.6</v>
      </c>
      <c r="H178" s="176">
        <v>11.59</v>
      </c>
      <c r="I178" s="176">
        <f t="shared" si="39"/>
        <v>11.59</v>
      </c>
      <c r="J178" s="150" t="s">
        <v>468</v>
      </c>
      <c r="K178" s="340" t="s">
        <v>469</v>
      </c>
      <c r="L178" s="340"/>
      <c r="M178" s="340"/>
      <c r="N178" s="340"/>
      <c r="O178" s="341"/>
      <c r="P178" s="342"/>
      <c r="Q178" s="342"/>
      <c r="R178" s="268"/>
    </row>
    <row r="179" spans="1:18" ht="15.75" customHeight="1" x14ac:dyDescent="0.3">
      <c r="A179" s="91" t="s">
        <v>470</v>
      </c>
      <c r="B179" s="164">
        <v>15.45</v>
      </c>
      <c r="C179" s="125">
        <v>0.2</v>
      </c>
      <c r="D179" s="164">
        <f t="shared" si="33"/>
        <v>15.45</v>
      </c>
      <c r="E179" s="122">
        <f t="shared" si="40"/>
        <v>0</v>
      </c>
      <c r="F179" s="164">
        <f t="shared" si="37"/>
        <v>16.420000000000002</v>
      </c>
      <c r="G179" s="176">
        <f t="shared" si="38"/>
        <v>17.39</v>
      </c>
      <c r="H179" s="176">
        <v>17.38</v>
      </c>
      <c r="I179" s="176">
        <f t="shared" si="39"/>
        <v>17.38</v>
      </c>
      <c r="J179" s="150" t="s">
        <v>471</v>
      </c>
      <c r="K179" s="340" t="s">
        <v>234</v>
      </c>
      <c r="L179" s="340"/>
      <c r="M179" s="340"/>
      <c r="N179" s="340"/>
      <c r="O179" s="341"/>
      <c r="P179" s="342"/>
      <c r="Q179" s="342"/>
      <c r="R179" s="268"/>
    </row>
    <row r="180" spans="1:18" ht="15.75" customHeight="1" x14ac:dyDescent="0.3">
      <c r="A180" s="91" t="s">
        <v>472</v>
      </c>
      <c r="B180" s="164">
        <v>23.19</v>
      </c>
      <c r="C180" s="125">
        <v>0.3</v>
      </c>
      <c r="D180" s="164">
        <f t="shared" si="33"/>
        <v>23.17</v>
      </c>
      <c r="E180" s="122">
        <f t="shared" si="40"/>
        <v>-0.02</v>
      </c>
      <c r="F180" s="164">
        <f t="shared" si="37"/>
        <v>24.63</v>
      </c>
      <c r="G180" s="176">
        <f t="shared" si="38"/>
        <v>26.09</v>
      </c>
      <c r="H180" s="176">
        <v>26.07</v>
      </c>
      <c r="I180" s="176">
        <f t="shared" si="39"/>
        <v>26.07</v>
      </c>
      <c r="J180" s="150" t="s">
        <v>473</v>
      </c>
      <c r="K180" s="340" t="s">
        <v>237</v>
      </c>
      <c r="L180" s="340"/>
      <c r="M180" s="340"/>
      <c r="N180" s="340"/>
      <c r="O180" s="341"/>
      <c r="P180" s="342"/>
      <c r="Q180" s="342"/>
      <c r="R180" s="268"/>
    </row>
    <row r="181" spans="1:18" ht="15.75" customHeight="1" x14ac:dyDescent="0.3">
      <c r="A181" s="91" t="s">
        <v>474</v>
      </c>
      <c r="B181" s="164">
        <v>30.9</v>
      </c>
      <c r="C181" s="125">
        <v>0.4</v>
      </c>
      <c r="D181" s="164">
        <f t="shared" si="33"/>
        <v>30.9</v>
      </c>
      <c r="E181" s="122">
        <f t="shared" si="40"/>
        <v>0</v>
      </c>
      <c r="F181" s="164">
        <f t="shared" si="37"/>
        <v>32.840000000000003</v>
      </c>
      <c r="G181" s="176">
        <f t="shared" si="38"/>
        <v>34.78</v>
      </c>
      <c r="H181" s="176">
        <v>34.76</v>
      </c>
      <c r="I181" s="176">
        <f t="shared" si="39"/>
        <v>34.76</v>
      </c>
      <c r="J181" s="150" t="s">
        <v>459</v>
      </c>
      <c r="K181" s="340" t="s">
        <v>240</v>
      </c>
      <c r="L181" s="340"/>
      <c r="M181" s="340"/>
      <c r="N181" s="340"/>
      <c r="O181" s="341"/>
      <c r="P181" s="342"/>
      <c r="Q181" s="342"/>
      <c r="R181" s="268"/>
    </row>
    <row r="182" spans="1:18" ht="15.75" customHeight="1" x14ac:dyDescent="0.3">
      <c r="A182" s="91" t="s">
        <v>475</v>
      </c>
      <c r="B182" s="164">
        <v>46.37</v>
      </c>
      <c r="C182" s="125">
        <v>0.6</v>
      </c>
      <c r="D182" s="164">
        <f t="shared" si="33"/>
        <v>46.35</v>
      </c>
      <c r="E182" s="122">
        <f t="shared" si="40"/>
        <v>-0.02</v>
      </c>
      <c r="F182" s="164">
        <f t="shared" si="37"/>
        <v>49.26</v>
      </c>
      <c r="G182" s="176">
        <f t="shared" si="38"/>
        <v>52.17</v>
      </c>
      <c r="H182" s="176">
        <v>52.13</v>
      </c>
      <c r="I182" s="176">
        <f t="shared" si="39"/>
        <v>52.13</v>
      </c>
      <c r="J182" s="150" t="s">
        <v>461</v>
      </c>
      <c r="K182" s="340" t="s">
        <v>243</v>
      </c>
      <c r="L182" s="340"/>
      <c r="M182" s="340"/>
      <c r="N182" s="340"/>
      <c r="O182" s="341"/>
      <c r="P182" s="342"/>
      <c r="Q182" s="342"/>
      <c r="R182" s="268"/>
    </row>
    <row r="183" spans="1:18" ht="15.75" customHeight="1" x14ac:dyDescent="0.3">
      <c r="A183" s="91" t="s">
        <v>476</v>
      </c>
      <c r="B183" s="164">
        <v>30.89</v>
      </c>
      <c r="C183" s="125">
        <v>0.4</v>
      </c>
      <c r="D183" s="164">
        <f t="shared" si="33"/>
        <v>30.9</v>
      </c>
      <c r="E183" s="122">
        <f t="shared" si="40"/>
        <v>0.01</v>
      </c>
      <c r="F183" s="164">
        <f t="shared" si="37"/>
        <v>32.840000000000003</v>
      </c>
      <c r="G183" s="176">
        <f t="shared" si="38"/>
        <v>34.78</v>
      </c>
      <c r="H183" s="176">
        <v>34.76</v>
      </c>
      <c r="I183" s="176">
        <f t="shared" si="39"/>
        <v>34.76</v>
      </c>
      <c r="J183" s="150" t="s">
        <v>459</v>
      </c>
      <c r="K183" s="340" t="s">
        <v>267</v>
      </c>
      <c r="L183" s="340"/>
      <c r="M183" s="340"/>
      <c r="N183" s="340"/>
      <c r="O183" s="341"/>
      <c r="P183" s="342"/>
      <c r="Q183" s="342"/>
      <c r="R183" s="268"/>
    </row>
    <row r="184" spans="1:18" ht="15.75" customHeight="1" x14ac:dyDescent="0.3">
      <c r="A184" s="91" t="s">
        <v>477</v>
      </c>
      <c r="B184" s="164">
        <v>46.34</v>
      </c>
      <c r="C184" s="125">
        <v>0.6</v>
      </c>
      <c r="D184" s="164">
        <f t="shared" si="33"/>
        <v>46.35</v>
      </c>
      <c r="E184" s="122">
        <f t="shared" si="40"/>
        <v>0.01</v>
      </c>
      <c r="F184" s="164">
        <f t="shared" si="37"/>
        <v>49.26</v>
      </c>
      <c r="G184" s="176">
        <f t="shared" si="38"/>
        <v>52.17</v>
      </c>
      <c r="H184" s="176">
        <v>52.13</v>
      </c>
      <c r="I184" s="176">
        <f t="shared" si="39"/>
        <v>52.13</v>
      </c>
      <c r="J184" s="150" t="s">
        <v>461</v>
      </c>
      <c r="K184" s="340" t="s">
        <v>268</v>
      </c>
      <c r="L184" s="340"/>
      <c r="M184" s="340"/>
      <c r="N184" s="340"/>
      <c r="O184" s="341"/>
      <c r="P184" s="342"/>
      <c r="Q184" s="342"/>
      <c r="R184" s="268"/>
    </row>
    <row r="185" spans="1:18" ht="15.75" customHeight="1" x14ac:dyDescent="0.3">
      <c r="A185" s="91" t="s">
        <v>478</v>
      </c>
      <c r="B185" s="164">
        <v>61.8</v>
      </c>
      <c r="C185" s="125">
        <v>0.8</v>
      </c>
      <c r="D185" s="164">
        <f t="shared" si="33"/>
        <v>61.8</v>
      </c>
      <c r="E185" s="122">
        <f t="shared" si="40"/>
        <v>0</v>
      </c>
      <c r="F185" s="164">
        <f t="shared" si="37"/>
        <v>65.680000000000007</v>
      </c>
      <c r="G185" s="176">
        <f t="shared" si="38"/>
        <v>69.56</v>
      </c>
      <c r="H185" s="176">
        <v>69.510000000000005</v>
      </c>
      <c r="I185" s="176">
        <f t="shared" si="39"/>
        <v>69.510000000000005</v>
      </c>
      <c r="J185" s="150" t="s">
        <v>463</v>
      </c>
      <c r="K185" s="340" t="s">
        <v>269</v>
      </c>
      <c r="L185" s="340"/>
      <c r="M185" s="340"/>
      <c r="N185" s="340"/>
      <c r="O185" s="341"/>
      <c r="P185" s="342"/>
      <c r="Q185" s="342"/>
      <c r="R185" s="268"/>
    </row>
    <row r="186" spans="1:18" ht="15.75" customHeight="1" x14ac:dyDescent="0.3">
      <c r="A186" s="91" t="s">
        <v>479</v>
      </c>
      <c r="B186" s="164">
        <v>12.88</v>
      </c>
      <c r="C186" s="125">
        <v>0.16666700000000001</v>
      </c>
      <c r="D186" s="164">
        <f t="shared" si="33"/>
        <v>12.87</v>
      </c>
      <c r="E186" s="122">
        <f t="shared" si="36"/>
        <v>-0.01</v>
      </c>
      <c r="F186" s="164">
        <f t="shared" si="37"/>
        <v>13.68</v>
      </c>
      <c r="G186" s="176">
        <f t="shared" si="38"/>
        <v>14.49</v>
      </c>
      <c r="H186" s="176">
        <v>14.48</v>
      </c>
      <c r="I186" s="176">
        <f t="shared" si="39"/>
        <v>14.48</v>
      </c>
      <c r="J186" s="150" t="s">
        <v>440</v>
      </c>
      <c r="K186" s="345" t="s">
        <v>480</v>
      </c>
      <c r="L186" s="345"/>
      <c r="M186" s="345"/>
      <c r="N186" s="345"/>
      <c r="O186" s="345"/>
      <c r="P186" s="346"/>
      <c r="Q186" s="346"/>
      <c r="R186" s="347"/>
    </row>
    <row r="187" spans="1:18" ht="15.75" customHeight="1" x14ac:dyDescent="0.3">
      <c r="A187" s="91" t="s">
        <v>481</v>
      </c>
      <c r="B187" s="164">
        <v>25.78</v>
      </c>
      <c r="C187" s="125">
        <v>0.33333299999999999</v>
      </c>
      <c r="D187" s="164">
        <f t="shared" si="33"/>
        <v>25.75</v>
      </c>
      <c r="E187" s="122">
        <f t="shared" si="36"/>
        <v>-0.03</v>
      </c>
      <c r="F187" s="164">
        <f t="shared" si="37"/>
        <v>27.37</v>
      </c>
      <c r="G187" s="176">
        <f t="shared" si="38"/>
        <v>28.99</v>
      </c>
      <c r="H187" s="176">
        <v>28.96</v>
      </c>
      <c r="I187" s="176">
        <f t="shared" si="39"/>
        <v>28.96</v>
      </c>
      <c r="J187" s="150" t="s">
        <v>443</v>
      </c>
      <c r="K187" s="340" t="s">
        <v>482</v>
      </c>
      <c r="L187" s="340"/>
      <c r="M187" s="340"/>
      <c r="N187" s="340"/>
      <c r="O187" s="341"/>
      <c r="P187" s="342"/>
      <c r="Q187" s="342"/>
      <c r="R187" s="268"/>
    </row>
    <row r="188" spans="1:18" ht="15.75" customHeight="1" x14ac:dyDescent="0.3">
      <c r="A188" s="91" t="s">
        <v>483</v>
      </c>
      <c r="B188" s="164">
        <v>51.5</v>
      </c>
      <c r="C188" s="125">
        <v>0.66666700000000001</v>
      </c>
      <c r="D188" s="164">
        <f t="shared" si="33"/>
        <v>51.5</v>
      </c>
      <c r="E188" s="122">
        <f t="shared" si="36"/>
        <v>0</v>
      </c>
      <c r="F188" s="164">
        <f t="shared" si="37"/>
        <v>54.74</v>
      </c>
      <c r="G188" s="176">
        <f t="shared" si="38"/>
        <v>57.98</v>
      </c>
      <c r="H188" s="176">
        <v>57.93</v>
      </c>
      <c r="I188" s="176">
        <f t="shared" si="39"/>
        <v>57.93</v>
      </c>
      <c r="J188" s="150" t="s">
        <v>446</v>
      </c>
      <c r="K188" s="340" t="s">
        <v>385</v>
      </c>
      <c r="L188" s="340"/>
      <c r="M188" s="340"/>
      <c r="N188" s="340"/>
      <c r="O188" s="341"/>
      <c r="P188" s="342"/>
      <c r="Q188" s="342"/>
      <c r="R188" s="268"/>
    </row>
    <row r="189" spans="1:18" ht="15.75" customHeight="1" x14ac:dyDescent="0.3">
      <c r="A189" s="91" t="s">
        <v>484</v>
      </c>
      <c r="B189" s="164">
        <v>77.239999999999995</v>
      </c>
      <c r="C189" s="125">
        <v>1</v>
      </c>
      <c r="D189" s="164">
        <f t="shared" si="33"/>
        <v>77.239999999999995</v>
      </c>
      <c r="E189" s="122">
        <f t="shared" si="36"/>
        <v>0</v>
      </c>
      <c r="F189" s="164">
        <f t="shared" si="37"/>
        <v>82.09</v>
      </c>
      <c r="G189" s="176">
        <f t="shared" si="38"/>
        <v>86.94</v>
      </c>
      <c r="H189" s="176">
        <v>86.89</v>
      </c>
      <c r="I189" s="176">
        <f t="shared" si="39"/>
        <v>86.89</v>
      </c>
      <c r="J189" s="150" t="s">
        <v>485</v>
      </c>
      <c r="K189" s="340" t="s">
        <v>388</v>
      </c>
      <c r="L189" s="340"/>
      <c r="M189" s="340"/>
      <c r="N189" s="340"/>
      <c r="O189" s="341"/>
      <c r="P189" s="342"/>
      <c r="Q189" s="342"/>
      <c r="R189" s="268"/>
    </row>
    <row r="190" spans="1:18" ht="15.75" customHeight="1" x14ac:dyDescent="0.3">
      <c r="A190" s="91" t="s">
        <v>486</v>
      </c>
      <c r="B190" s="164">
        <v>115.91</v>
      </c>
      <c r="C190" s="125">
        <v>1.5</v>
      </c>
      <c r="D190" s="164">
        <f t="shared" si="33"/>
        <v>115.87</v>
      </c>
      <c r="E190" s="122">
        <f t="shared" si="36"/>
        <v>-0.04</v>
      </c>
      <c r="F190" s="164">
        <f t="shared" si="37"/>
        <v>123.15</v>
      </c>
      <c r="G190" s="176">
        <f t="shared" si="38"/>
        <v>130.43</v>
      </c>
      <c r="H190" s="176">
        <v>130.34</v>
      </c>
      <c r="I190" s="176">
        <f t="shared" si="39"/>
        <v>130.34</v>
      </c>
      <c r="J190" s="150" t="s">
        <v>449</v>
      </c>
      <c r="K190" s="340" t="s">
        <v>268</v>
      </c>
      <c r="L190" s="340"/>
      <c r="M190" s="340"/>
      <c r="N190" s="340"/>
      <c r="O190" s="341"/>
      <c r="P190" s="342"/>
      <c r="Q190" s="342"/>
      <c r="R190" s="268"/>
    </row>
    <row r="191" spans="1:18" ht="15.75" customHeight="1" x14ac:dyDescent="0.3">
      <c r="A191" s="91" t="s">
        <v>487</v>
      </c>
      <c r="B191" s="164">
        <v>154.52000000000001</v>
      </c>
      <c r="C191" s="125">
        <v>2</v>
      </c>
      <c r="D191" s="164">
        <f t="shared" si="33"/>
        <v>154.49</v>
      </c>
      <c r="E191" s="122">
        <f t="shared" si="36"/>
        <v>-0.03</v>
      </c>
      <c r="F191" s="164">
        <f t="shared" si="37"/>
        <v>164.2</v>
      </c>
      <c r="G191" s="176">
        <f t="shared" si="38"/>
        <v>173.91</v>
      </c>
      <c r="H191" s="176">
        <v>173.78</v>
      </c>
      <c r="I191" s="176">
        <f t="shared" si="39"/>
        <v>173.78</v>
      </c>
      <c r="J191" s="150" t="s">
        <v>451</v>
      </c>
      <c r="K191" s="340" t="s">
        <v>269</v>
      </c>
      <c r="L191" s="340"/>
      <c r="M191" s="340"/>
      <c r="N191" s="340"/>
      <c r="O191" s="341"/>
      <c r="P191" s="342"/>
      <c r="Q191" s="342"/>
      <c r="R191" s="268"/>
    </row>
    <row r="192" spans="1:18" ht="15.75" customHeight="1" x14ac:dyDescent="0.3">
      <c r="A192" s="91" t="s">
        <v>488</v>
      </c>
      <c r="B192" s="164">
        <v>231.79</v>
      </c>
      <c r="C192" s="125">
        <v>3</v>
      </c>
      <c r="D192" s="164">
        <f t="shared" si="33"/>
        <v>231.73</v>
      </c>
      <c r="E192" s="122">
        <f t="shared" si="36"/>
        <v>-0.06</v>
      </c>
      <c r="F192" s="164">
        <f t="shared" si="37"/>
        <v>246.29</v>
      </c>
      <c r="G192" s="176">
        <f t="shared" si="38"/>
        <v>260.85000000000002</v>
      </c>
      <c r="H192" s="176">
        <v>260.67</v>
      </c>
      <c r="I192" s="176">
        <f t="shared" si="39"/>
        <v>260.67</v>
      </c>
      <c r="J192" s="150" t="s">
        <v>453</v>
      </c>
      <c r="K192" s="340" t="s">
        <v>392</v>
      </c>
      <c r="L192" s="340"/>
      <c r="M192" s="340"/>
      <c r="N192" s="340"/>
      <c r="O192" s="341"/>
      <c r="P192" s="342"/>
      <c r="Q192" s="342"/>
      <c r="R192" s="268"/>
    </row>
    <row r="193" spans="1:18" ht="15.75" customHeight="1" x14ac:dyDescent="0.3">
      <c r="A193" s="93">
        <v>35220561</v>
      </c>
      <c r="B193" s="164">
        <v>25.78</v>
      </c>
      <c r="C193" s="125">
        <v>0.33333299999999999</v>
      </c>
      <c r="D193" s="164">
        <f t="shared" si="33"/>
        <v>25.75</v>
      </c>
      <c r="E193" s="122">
        <f t="shared" si="36"/>
        <v>-0.03</v>
      </c>
      <c r="F193" s="164">
        <f t="shared" si="37"/>
        <v>27.37</v>
      </c>
      <c r="G193" s="176">
        <f t="shared" si="38"/>
        <v>28.99</v>
      </c>
      <c r="H193" s="176">
        <v>28.96</v>
      </c>
      <c r="I193" s="176">
        <f t="shared" si="39"/>
        <v>28.96</v>
      </c>
      <c r="J193" s="150" t="s">
        <v>443</v>
      </c>
      <c r="K193" s="340" t="s">
        <v>37</v>
      </c>
      <c r="L193" s="340"/>
      <c r="M193" s="340"/>
      <c r="N193" s="340"/>
      <c r="O193" s="341"/>
      <c r="P193" s="342"/>
      <c r="Q193" s="342"/>
      <c r="R193" s="268"/>
    </row>
    <row r="194" spans="1:18" ht="15.75" customHeight="1" x14ac:dyDescent="0.3">
      <c r="A194" s="93">
        <v>35220562</v>
      </c>
      <c r="B194" s="164">
        <v>51.5</v>
      </c>
      <c r="C194" s="125">
        <v>0.66666700000000001</v>
      </c>
      <c r="D194" s="164">
        <f t="shared" si="33"/>
        <v>51.5</v>
      </c>
      <c r="E194" s="122">
        <f t="shared" si="36"/>
        <v>0</v>
      </c>
      <c r="F194" s="164">
        <f t="shared" si="37"/>
        <v>54.74</v>
      </c>
      <c r="G194" s="176">
        <f t="shared" si="38"/>
        <v>57.98</v>
      </c>
      <c r="H194" s="176">
        <v>57.93</v>
      </c>
      <c r="I194" s="176">
        <f t="shared" si="39"/>
        <v>57.93</v>
      </c>
      <c r="J194" s="150" t="s">
        <v>446</v>
      </c>
      <c r="K194" s="340" t="s">
        <v>38</v>
      </c>
      <c r="L194" s="340"/>
      <c r="M194" s="340"/>
      <c r="N194" s="340"/>
      <c r="O194" s="341"/>
      <c r="P194" s="342"/>
      <c r="Q194" s="342"/>
      <c r="R194" s="268"/>
    </row>
    <row r="195" spans="1:18" ht="15.75" customHeight="1" x14ac:dyDescent="0.3">
      <c r="A195" s="93">
        <v>35220563</v>
      </c>
      <c r="B195" s="164">
        <v>77.239999999999995</v>
      </c>
      <c r="C195" s="125">
        <v>1</v>
      </c>
      <c r="D195" s="164">
        <f t="shared" si="33"/>
        <v>77.239999999999995</v>
      </c>
      <c r="E195" s="122">
        <f t="shared" si="36"/>
        <v>0</v>
      </c>
      <c r="F195" s="164">
        <f t="shared" si="37"/>
        <v>82.09</v>
      </c>
      <c r="G195" s="176">
        <f t="shared" si="38"/>
        <v>86.94</v>
      </c>
      <c r="H195" s="176">
        <v>86.89</v>
      </c>
      <c r="I195" s="176">
        <f t="shared" si="39"/>
        <v>86.89</v>
      </c>
      <c r="J195" s="150" t="s">
        <v>485</v>
      </c>
      <c r="K195" s="340" t="s">
        <v>39</v>
      </c>
      <c r="L195" s="340"/>
      <c r="M195" s="340"/>
      <c r="N195" s="340"/>
      <c r="O195" s="341"/>
      <c r="P195" s="342"/>
      <c r="Q195" s="342"/>
      <c r="R195" s="268"/>
    </row>
    <row r="196" spans="1:18" ht="15.75" customHeight="1" x14ac:dyDescent="0.3">
      <c r="A196" s="93">
        <v>35220564</v>
      </c>
      <c r="B196" s="164">
        <v>115.91</v>
      </c>
      <c r="C196" s="125">
        <v>1.5</v>
      </c>
      <c r="D196" s="164">
        <f t="shared" si="33"/>
        <v>115.87</v>
      </c>
      <c r="E196" s="122">
        <f t="shared" si="36"/>
        <v>-0.04</v>
      </c>
      <c r="F196" s="164">
        <f t="shared" si="37"/>
        <v>123.15</v>
      </c>
      <c r="G196" s="176">
        <f t="shared" si="38"/>
        <v>130.43</v>
      </c>
      <c r="H196" s="176">
        <v>130.34</v>
      </c>
      <c r="I196" s="176">
        <f t="shared" si="39"/>
        <v>130.34</v>
      </c>
      <c r="J196" s="150" t="s">
        <v>449</v>
      </c>
      <c r="K196" s="340" t="s">
        <v>40</v>
      </c>
      <c r="L196" s="340"/>
      <c r="M196" s="340"/>
      <c r="N196" s="340"/>
      <c r="O196" s="341"/>
      <c r="P196" s="342"/>
      <c r="Q196" s="342"/>
      <c r="R196" s="268"/>
    </row>
    <row r="197" spans="1:18" ht="15.75" customHeight="1" x14ac:dyDescent="0.3">
      <c r="A197" s="93">
        <v>35220565</v>
      </c>
      <c r="B197" s="164">
        <v>154.52000000000001</v>
      </c>
      <c r="C197" s="125">
        <v>2</v>
      </c>
      <c r="D197" s="164">
        <f t="shared" si="33"/>
        <v>154.49</v>
      </c>
      <c r="E197" s="122">
        <f t="shared" si="36"/>
        <v>-0.03</v>
      </c>
      <c r="F197" s="164">
        <f t="shared" si="37"/>
        <v>164.2</v>
      </c>
      <c r="G197" s="176">
        <f t="shared" si="38"/>
        <v>173.91</v>
      </c>
      <c r="H197" s="176">
        <v>173.78</v>
      </c>
      <c r="I197" s="176">
        <f t="shared" si="39"/>
        <v>173.78</v>
      </c>
      <c r="J197" s="150" t="s">
        <v>451</v>
      </c>
      <c r="K197" s="340" t="s">
        <v>41</v>
      </c>
      <c r="L197" s="340"/>
      <c r="M197" s="340"/>
      <c r="N197" s="340"/>
      <c r="O197" s="341"/>
      <c r="P197" s="342"/>
      <c r="Q197" s="342"/>
      <c r="R197" s="268"/>
    </row>
    <row r="198" spans="1:18" ht="15.75" customHeight="1" x14ac:dyDescent="0.3">
      <c r="A198" s="93">
        <v>35220566</v>
      </c>
      <c r="B198" s="164">
        <v>231.79</v>
      </c>
      <c r="C198" s="125">
        <v>3</v>
      </c>
      <c r="D198" s="164">
        <f t="shared" si="33"/>
        <v>231.73</v>
      </c>
      <c r="E198" s="122">
        <f t="shared" si="36"/>
        <v>-0.06</v>
      </c>
      <c r="F198" s="164">
        <f t="shared" si="37"/>
        <v>246.29</v>
      </c>
      <c r="G198" s="176">
        <f t="shared" si="38"/>
        <v>260.85000000000002</v>
      </c>
      <c r="H198" s="176">
        <v>260.67</v>
      </c>
      <c r="I198" s="176">
        <f t="shared" si="39"/>
        <v>260.67</v>
      </c>
      <c r="J198" s="150" t="s">
        <v>453</v>
      </c>
      <c r="K198" s="343" t="s">
        <v>42</v>
      </c>
      <c r="L198" s="343"/>
      <c r="M198" s="343"/>
      <c r="N198" s="343"/>
      <c r="O198" s="343"/>
      <c r="P198" s="344"/>
      <c r="Q198" s="344"/>
      <c r="R198" s="261"/>
    </row>
    <row r="199" spans="1:18" s="85" customFormat="1" ht="30" customHeight="1" x14ac:dyDescent="0.25">
      <c r="A199" s="325" t="s">
        <v>489</v>
      </c>
      <c r="B199" s="326"/>
      <c r="C199" s="326"/>
      <c r="D199" s="326"/>
      <c r="E199" s="326"/>
      <c r="F199" s="326"/>
      <c r="G199" s="326"/>
      <c r="H199" s="326"/>
      <c r="I199" s="326"/>
      <c r="J199" s="326"/>
      <c r="K199" s="326"/>
      <c r="L199" s="326"/>
      <c r="M199" s="326"/>
      <c r="N199" s="326"/>
      <c r="O199" s="326"/>
      <c r="P199" s="326"/>
      <c r="Q199" s="326"/>
      <c r="R199" s="326"/>
    </row>
    <row r="200" spans="1:18" ht="47.25" customHeight="1" x14ac:dyDescent="0.3">
      <c r="A200" s="91" t="s">
        <v>490</v>
      </c>
      <c r="B200" s="164">
        <v>107.57</v>
      </c>
      <c r="C200" s="125">
        <v>0.25</v>
      </c>
      <c r="D200" s="164">
        <f>C200*(LZArztKJ+LZPsychKJ+LZPflege+LZLogoKJ+LZSozKJ)</f>
        <v>106.17</v>
      </c>
      <c r="E200" s="122">
        <f>D200-B200</f>
        <v>-1.4</v>
      </c>
      <c r="F200" s="164">
        <f>(+$F$13+$F$63+$F$98+$F$135+$F$168)*C200</f>
        <v>114.38</v>
      </c>
      <c r="G200" s="176">
        <f t="shared" si="38"/>
        <v>122.59</v>
      </c>
      <c r="H200" s="176">
        <v>121.07</v>
      </c>
      <c r="I200" s="176">
        <f>(+$I$13+$I$63+$I$98+$I$135+$I$168)*C200</f>
        <v>121.07</v>
      </c>
      <c r="J200" s="150" t="s">
        <v>521</v>
      </c>
      <c r="K200" s="345" t="s">
        <v>491</v>
      </c>
      <c r="L200" s="345"/>
      <c r="M200" s="345"/>
      <c r="N200" s="345"/>
      <c r="O200" s="345"/>
      <c r="P200" s="346"/>
      <c r="Q200" s="346"/>
      <c r="R200" s="347"/>
    </row>
    <row r="201" spans="1:18" ht="32.25" customHeight="1" x14ac:dyDescent="0.3">
      <c r="A201" s="91" t="s">
        <v>492</v>
      </c>
      <c r="B201" s="164">
        <v>215.11</v>
      </c>
      <c r="C201" s="125">
        <v>0.5</v>
      </c>
      <c r="D201" s="164">
        <f>C201*(LZArztKJ+LZPsychKJ+LZPflege+LZLogoKJ+LZSozKJ)</f>
        <v>212.33</v>
      </c>
      <c r="E201" s="122">
        <f>D201-B201</f>
        <v>-2.78</v>
      </c>
      <c r="F201" s="164">
        <f>(+$F$13+$F$63+$F$98+$F$135+$F$168)*C201</f>
        <v>228.76</v>
      </c>
      <c r="G201" s="176">
        <f t="shared" si="38"/>
        <v>245.19</v>
      </c>
      <c r="H201" s="176">
        <v>242.14</v>
      </c>
      <c r="I201" s="176">
        <f>(+$I$13+$I$63+$I$98+$I$135+$I$168)*C201</f>
        <v>242.14</v>
      </c>
      <c r="J201" s="150" t="s">
        <v>522</v>
      </c>
      <c r="K201" s="343" t="s">
        <v>493</v>
      </c>
      <c r="L201" s="343"/>
      <c r="M201" s="343"/>
      <c r="N201" s="343"/>
      <c r="O201" s="343"/>
      <c r="P201" s="344"/>
      <c r="Q201" s="344"/>
      <c r="R201" s="261"/>
    </row>
    <row r="202" spans="1:18" s="85" customFormat="1" ht="30.75" customHeight="1" x14ac:dyDescent="0.25">
      <c r="A202" s="325" t="s">
        <v>494</v>
      </c>
      <c r="B202" s="326"/>
      <c r="C202" s="326"/>
      <c r="D202" s="326"/>
      <c r="E202" s="326"/>
      <c r="F202" s="326"/>
      <c r="G202" s="326"/>
      <c r="H202" s="326"/>
      <c r="I202" s="326"/>
      <c r="J202" s="326"/>
      <c r="K202" s="326"/>
      <c r="L202" s="326"/>
      <c r="M202" s="326"/>
      <c r="N202" s="326"/>
      <c r="O202" s="326"/>
      <c r="P202" s="326"/>
      <c r="Q202" s="326"/>
      <c r="R202" s="326"/>
    </row>
    <row r="203" spans="1:18" ht="50.25" customHeight="1" x14ac:dyDescent="0.3">
      <c r="A203" s="91" t="s">
        <v>495</v>
      </c>
      <c r="B203" s="164">
        <v>537.71</v>
      </c>
      <c r="C203" s="125">
        <v>1.25</v>
      </c>
      <c r="D203" s="164">
        <f>C203*(LZArztKJ+LZPsychKJ+LZPflege+LZLogoKJ+LZSozKJ)</f>
        <v>530.83000000000004</v>
      </c>
      <c r="E203" s="122">
        <f>D203-B203</f>
        <v>-6.88</v>
      </c>
      <c r="F203" s="164">
        <f>(+$F$13+$F$63+$F$98+$F$135+$F$168)*C203</f>
        <v>571.89</v>
      </c>
      <c r="G203" s="176">
        <f t="shared" si="38"/>
        <v>612.95000000000005</v>
      </c>
      <c r="H203" s="176">
        <v>605.34</v>
      </c>
      <c r="I203" s="176">
        <f>(+$I$13+$I$63+$I$98+$I$135+$I$168)*C203</f>
        <v>605.34</v>
      </c>
      <c r="J203" s="150" t="s">
        <v>523</v>
      </c>
      <c r="K203" s="333" t="s">
        <v>496</v>
      </c>
      <c r="L203" s="333"/>
      <c r="M203" s="333"/>
      <c r="N203" s="333"/>
      <c r="O203" s="333"/>
      <c r="P203" s="294"/>
      <c r="Q203" s="294"/>
      <c r="R203" s="297"/>
    </row>
    <row r="204" spans="1:18" s="85" customFormat="1" ht="31.5" customHeight="1" x14ac:dyDescent="0.25">
      <c r="A204" s="325" t="s">
        <v>102</v>
      </c>
      <c r="B204" s="326"/>
      <c r="C204" s="326"/>
      <c r="D204" s="326"/>
      <c r="E204" s="326"/>
      <c r="F204" s="326"/>
      <c r="G204" s="326"/>
      <c r="H204" s="326"/>
      <c r="I204" s="326"/>
      <c r="J204" s="326"/>
      <c r="K204" s="326"/>
      <c r="L204" s="326"/>
      <c r="M204" s="326"/>
      <c r="N204" s="326"/>
      <c r="O204" s="326"/>
      <c r="P204" s="326"/>
      <c r="Q204" s="326"/>
      <c r="R204" s="326"/>
    </row>
    <row r="205" spans="1:18" ht="15.75" customHeight="1" x14ac:dyDescent="0.3">
      <c r="A205" s="334" t="s">
        <v>497</v>
      </c>
      <c r="B205" s="335"/>
      <c r="C205" s="335"/>
      <c r="D205" s="335"/>
      <c r="E205" s="335"/>
      <c r="F205" s="335"/>
      <c r="G205" s="335"/>
      <c r="H205" s="335"/>
      <c r="I205" s="335"/>
      <c r="J205" s="335"/>
      <c r="K205" s="335"/>
      <c r="L205" s="335"/>
      <c r="M205" s="335"/>
      <c r="N205" s="335"/>
      <c r="O205" s="335"/>
      <c r="P205" s="335"/>
      <c r="Q205" s="335"/>
      <c r="R205" s="336"/>
    </row>
    <row r="206" spans="1:18" ht="15.75" customHeight="1" x14ac:dyDescent="0.3">
      <c r="A206" s="337" t="s">
        <v>498</v>
      </c>
      <c r="B206" s="338"/>
      <c r="C206" s="338"/>
      <c r="D206" s="338"/>
      <c r="E206" s="338"/>
      <c r="F206" s="338"/>
      <c r="G206" s="338"/>
      <c r="H206" s="338"/>
      <c r="I206" s="338"/>
      <c r="J206" s="338"/>
      <c r="K206" s="338"/>
      <c r="L206" s="338"/>
      <c r="M206" s="338"/>
      <c r="N206" s="338"/>
      <c r="O206" s="338"/>
      <c r="P206" s="338"/>
      <c r="Q206" s="338"/>
      <c r="R206" s="339"/>
    </row>
    <row r="207" spans="1:18" ht="15.75" customHeight="1" x14ac:dyDescent="0.3">
      <c r="A207" s="337" t="s">
        <v>499</v>
      </c>
      <c r="B207" s="338"/>
      <c r="C207" s="338"/>
      <c r="D207" s="338"/>
      <c r="E207" s="338"/>
      <c r="F207" s="338"/>
      <c r="G207" s="338"/>
      <c r="H207" s="338"/>
      <c r="I207" s="338"/>
      <c r="J207" s="338"/>
      <c r="K207" s="338"/>
      <c r="L207" s="338"/>
      <c r="M207" s="338"/>
      <c r="N207" s="338"/>
      <c r="O207" s="338"/>
      <c r="P207" s="338"/>
      <c r="Q207" s="338"/>
      <c r="R207" s="339"/>
    </row>
    <row r="208" spans="1:18" ht="15.75" customHeight="1" x14ac:dyDescent="0.3">
      <c r="A208" s="322" t="s">
        <v>106</v>
      </c>
      <c r="B208" s="323"/>
      <c r="C208" s="323"/>
      <c r="D208" s="323"/>
      <c r="E208" s="323"/>
      <c r="F208" s="323"/>
      <c r="G208" s="323"/>
      <c r="H208" s="323"/>
      <c r="I208" s="323"/>
      <c r="J208" s="323"/>
      <c r="K208" s="323"/>
      <c r="L208" s="323"/>
      <c r="M208" s="323"/>
      <c r="N208" s="323"/>
      <c r="O208" s="323"/>
      <c r="P208" s="323"/>
      <c r="Q208" s="323"/>
      <c r="R208" s="324"/>
    </row>
    <row r="209" spans="1:18" s="85" customFormat="1" ht="30" customHeight="1" x14ac:dyDescent="0.25">
      <c r="A209" s="325" t="s">
        <v>107</v>
      </c>
      <c r="B209" s="326"/>
      <c r="C209" s="326"/>
      <c r="D209" s="326"/>
      <c r="E209" s="326"/>
      <c r="F209" s="326"/>
      <c r="G209" s="326"/>
      <c r="H209" s="326"/>
      <c r="I209" s="326"/>
      <c r="J209" s="326"/>
      <c r="K209" s="326"/>
      <c r="L209" s="326"/>
      <c r="M209" s="326"/>
      <c r="N209" s="326"/>
      <c r="O209" s="326"/>
      <c r="P209" s="326"/>
      <c r="Q209" s="326"/>
      <c r="R209" s="326"/>
    </row>
    <row r="210" spans="1:18" ht="25.5" customHeight="1" x14ac:dyDescent="0.3">
      <c r="A210" s="94" t="s">
        <v>108</v>
      </c>
      <c r="B210" s="182"/>
      <c r="C210" s="141"/>
      <c r="D210" s="182"/>
      <c r="E210" s="140"/>
      <c r="F210" s="182"/>
      <c r="G210" s="192"/>
      <c r="H210" s="192"/>
      <c r="I210" s="192"/>
      <c r="J210" s="156"/>
      <c r="K210" s="95"/>
      <c r="L210" s="95"/>
      <c r="M210" s="95"/>
      <c r="N210" s="95"/>
      <c r="O210" s="95"/>
      <c r="P210" s="327" t="s">
        <v>109</v>
      </c>
      <c r="Q210" s="328"/>
      <c r="R210" s="96" t="s">
        <v>500</v>
      </c>
    </row>
    <row r="211" spans="1:18" ht="15.75" customHeight="1" x14ac:dyDescent="0.3">
      <c r="A211" s="329"/>
      <c r="B211" s="330"/>
      <c r="C211" s="330"/>
      <c r="D211" s="330"/>
      <c r="E211" s="330"/>
      <c r="F211" s="330"/>
      <c r="G211" s="330"/>
      <c r="H211" s="330"/>
      <c r="I211" s="330"/>
      <c r="J211" s="330"/>
      <c r="K211" s="330"/>
      <c r="L211" s="330"/>
      <c r="M211" s="330"/>
      <c r="N211" s="330"/>
      <c r="O211" s="330"/>
      <c r="P211" s="330"/>
      <c r="Q211" s="330"/>
      <c r="R211" s="330"/>
    </row>
    <row r="212" spans="1:18" ht="30" x14ac:dyDescent="0.3">
      <c r="A212" s="97" t="s">
        <v>501</v>
      </c>
      <c r="B212" s="183"/>
      <c r="C212" s="142"/>
      <c r="D212" s="183"/>
      <c r="E212" s="98"/>
      <c r="F212" s="183"/>
      <c r="G212" s="193"/>
      <c r="H212" s="193"/>
      <c r="I212" s="193"/>
      <c r="J212" s="157"/>
      <c r="K212" s="98"/>
      <c r="L212" s="98"/>
      <c r="M212" s="98"/>
      <c r="N212" s="98"/>
      <c r="O212" s="98"/>
      <c r="P212" s="99" t="s">
        <v>112</v>
      </c>
      <c r="Q212" s="100"/>
      <c r="R212" s="101" t="s">
        <v>113</v>
      </c>
    </row>
    <row r="213" spans="1:18" ht="15.75" customHeight="1" x14ac:dyDescent="0.3">
      <c r="A213" s="102"/>
      <c r="B213" s="184"/>
      <c r="C213" s="143"/>
      <c r="D213" s="184"/>
      <c r="E213" s="103"/>
      <c r="F213" s="184"/>
      <c r="G213" s="194"/>
      <c r="H213" s="194"/>
      <c r="I213" s="194"/>
      <c r="J213" s="158"/>
      <c r="K213" s="103"/>
      <c r="L213" s="103"/>
      <c r="M213" s="103"/>
      <c r="N213" s="103"/>
      <c r="O213" s="103"/>
      <c r="P213" s="102"/>
      <c r="Q213" s="104"/>
      <c r="R213" s="105"/>
    </row>
    <row r="214" spans="1:18" ht="15" customHeight="1" x14ac:dyDescent="0.3">
      <c r="A214" s="331" t="s">
        <v>502</v>
      </c>
      <c r="B214" s="321"/>
      <c r="C214" s="321"/>
      <c r="D214" s="321"/>
      <c r="E214" s="321"/>
      <c r="F214" s="321"/>
      <c r="G214" s="321"/>
      <c r="H214" s="321"/>
      <c r="I214" s="321"/>
      <c r="J214" s="321"/>
      <c r="K214" s="232"/>
      <c r="L214" s="232"/>
      <c r="M214" s="232"/>
      <c r="N214" s="232"/>
      <c r="O214" s="232"/>
      <c r="P214" s="318" t="s">
        <v>118</v>
      </c>
      <c r="Q214" s="319"/>
      <c r="R214" s="106" t="s">
        <v>116</v>
      </c>
    </row>
    <row r="215" spans="1:18" ht="15" customHeight="1" x14ac:dyDescent="0.3">
      <c r="A215" s="332"/>
      <c r="B215" s="320"/>
      <c r="C215" s="320"/>
      <c r="D215" s="320"/>
      <c r="E215" s="320"/>
      <c r="F215" s="320"/>
      <c r="G215" s="320"/>
      <c r="H215" s="320"/>
      <c r="I215" s="320"/>
      <c r="J215" s="320"/>
      <c r="K215" s="232"/>
      <c r="L215" s="232"/>
      <c r="M215" s="232"/>
      <c r="N215" s="232"/>
      <c r="O215" s="232"/>
      <c r="P215" s="308" t="s">
        <v>503</v>
      </c>
      <c r="Q215" s="309"/>
      <c r="R215" s="107" t="s">
        <v>119</v>
      </c>
    </row>
    <row r="216" spans="1:18" ht="35.25" customHeight="1" x14ac:dyDescent="0.3">
      <c r="A216" s="332"/>
      <c r="B216" s="320"/>
      <c r="C216" s="320"/>
      <c r="D216" s="320"/>
      <c r="E216" s="320"/>
      <c r="F216" s="320"/>
      <c r="G216" s="320"/>
      <c r="H216" s="320"/>
      <c r="I216" s="320"/>
      <c r="J216" s="320"/>
      <c r="K216" s="232"/>
      <c r="L216" s="232"/>
      <c r="M216" s="232"/>
      <c r="N216" s="232"/>
      <c r="O216" s="232"/>
      <c r="P216" s="318" t="s">
        <v>504</v>
      </c>
      <c r="Q216" s="319"/>
      <c r="R216" s="107" t="s">
        <v>122</v>
      </c>
    </row>
    <row r="217" spans="1:18" ht="35.1" customHeight="1" x14ac:dyDescent="0.3">
      <c r="A217" s="332"/>
      <c r="B217" s="320"/>
      <c r="C217" s="320"/>
      <c r="D217" s="320"/>
      <c r="E217" s="320"/>
      <c r="F217" s="320"/>
      <c r="G217" s="320"/>
      <c r="H217" s="320"/>
      <c r="I217" s="320"/>
      <c r="J217" s="320"/>
      <c r="K217" s="232"/>
      <c r="L217" s="232"/>
      <c r="M217" s="232"/>
      <c r="N217" s="232"/>
      <c r="O217" s="232"/>
      <c r="P217" s="318" t="s">
        <v>505</v>
      </c>
      <c r="Q217" s="319"/>
      <c r="R217" s="107" t="s">
        <v>125</v>
      </c>
    </row>
    <row r="218" spans="1:18" ht="18" customHeight="1" x14ac:dyDescent="0.3">
      <c r="A218" s="332"/>
      <c r="B218" s="321"/>
      <c r="C218" s="321"/>
      <c r="D218" s="321"/>
      <c r="E218" s="321"/>
      <c r="F218" s="321"/>
      <c r="G218" s="321"/>
      <c r="H218" s="321"/>
      <c r="I218" s="321"/>
      <c r="J218" s="321"/>
      <c r="K218" s="232"/>
      <c r="L218" s="232"/>
      <c r="M218" s="232"/>
      <c r="N218" s="232"/>
      <c r="O218" s="232"/>
      <c r="P218" s="318" t="s">
        <v>506</v>
      </c>
      <c r="Q218" s="319"/>
      <c r="R218" s="107" t="s">
        <v>128</v>
      </c>
    </row>
    <row r="219" spans="1:18" ht="15.75" customHeight="1" x14ac:dyDescent="0.3">
      <c r="A219" s="108"/>
      <c r="B219" s="321"/>
      <c r="C219" s="321"/>
      <c r="D219" s="321"/>
      <c r="E219" s="321"/>
      <c r="F219" s="321"/>
      <c r="G219" s="321"/>
      <c r="H219" s="321"/>
      <c r="I219" s="321"/>
      <c r="J219" s="321"/>
      <c r="K219" s="232"/>
      <c r="L219" s="232"/>
      <c r="M219" s="232"/>
      <c r="N219" s="232"/>
      <c r="O219" s="232"/>
      <c r="P219" s="318" t="s">
        <v>507</v>
      </c>
      <c r="Q219" s="319"/>
      <c r="R219" s="107" t="s">
        <v>131</v>
      </c>
    </row>
    <row r="220" spans="1:18" ht="15.75" customHeight="1" x14ac:dyDescent="0.3">
      <c r="A220" s="108"/>
      <c r="B220" s="185"/>
      <c r="C220" s="144"/>
      <c r="D220" s="185"/>
      <c r="E220" s="109"/>
      <c r="F220" s="185"/>
      <c r="G220" s="195"/>
      <c r="H220" s="195"/>
      <c r="I220" s="195"/>
      <c r="J220" s="109"/>
      <c r="K220" s="109"/>
      <c r="L220" s="109"/>
      <c r="M220" s="109"/>
      <c r="N220" s="109"/>
      <c r="O220" s="109"/>
      <c r="P220" s="308" t="s">
        <v>508</v>
      </c>
      <c r="Q220" s="309"/>
      <c r="R220" s="107" t="s">
        <v>134</v>
      </c>
    </row>
    <row r="221" spans="1:18" ht="15.75" customHeight="1" x14ac:dyDescent="0.3">
      <c r="A221" s="108"/>
      <c r="B221" s="186"/>
      <c r="C221" s="145"/>
      <c r="D221" s="186"/>
      <c r="E221" s="110"/>
      <c r="F221" s="186"/>
      <c r="G221" s="196"/>
      <c r="H221" s="196"/>
      <c r="I221" s="196"/>
      <c r="J221" s="159"/>
      <c r="K221" s="110"/>
      <c r="L221" s="110"/>
      <c r="M221" s="110"/>
      <c r="N221" s="110"/>
      <c r="O221" s="110"/>
      <c r="P221" s="108" t="s">
        <v>509</v>
      </c>
      <c r="Q221" s="111"/>
      <c r="R221" s="107" t="s">
        <v>136</v>
      </c>
    </row>
    <row r="222" spans="1:18" ht="15.75" customHeight="1" x14ac:dyDescent="0.3">
      <c r="A222" s="108"/>
      <c r="B222" s="186"/>
      <c r="C222" s="145"/>
      <c r="D222" s="186"/>
      <c r="E222" s="110"/>
      <c r="F222" s="186"/>
      <c r="G222" s="196"/>
      <c r="H222" s="196"/>
      <c r="I222" s="196"/>
      <c r="J222" s="159"/>
      <c r="K222" s="110"/>
      <c r="L222" s="110"/>
      <c r="M222" s="110"/>
      <c r="N222" s="110"/>
      <c r="O222" s="110"/>
      <c r="P222" s="308" t="s">
        <v>510</v>
      </c>
      <c r="Q222" s="309"/>
      <c r="R222" s="107" t="s">
        <v>511</v>
      </c>
    </row>
    <row r="223" spans="1:18" ht="15.75" customHeight="1" x14ac:dyDescent="0.3">
      <c r="A223" s="112"/>
      <c r="B223" s="187"/>
      <c r="C223" s="146"/>
      <c r="D223" s="187"/>
      <c r="E223" s="113"/>
      <c r="F223" s="187"/>
      <c r="G223" s="197"/>
      <c r="H223" s="197"/>
      <c r="I223" s="197"/>
      <c r="J223" s="160"/>
      <c r="K223" s="113"/>
      <c r="L223" s="113"/>
      <c r="M223" s="113"/>
      <c r="N223" s="113"/>
      <c r="O223" s="113"/>
      <c r="P223" s="112"/>
      <c r="Q223" s="114"/>
      <c r="R223" s="115" t="s">
        <v>512</v>
      </c>
    </row>
    <row r="224" spans="1:18" ht="15.75" customHeight="1" x14ac:dyDescent="0.3">
      <c r="A224" s="310"/>
      <c r="B224" s="311"/>
      <c r="C224" s="311"/>
      <c r="D224" s="311"/>
      <c r="E224" s="311"/>
      <c r="F224" s="311"/>
      <c r="G224" s="311"/>
      <c r="H224" s="311"/>
      <c r="I224" s="311"/>
      <c r="J224" s="311"/>
      <c r="K224" s="311"/>
      <c r="L224" s="311"/>
      <c r="M224" s="311"/>
      <c r="N224" s="311"/>
      <c r="O224" s="311"/>
      <c r="P224" s="312"/>
      <c r="Q224" s="312"/>
      <c r="R224" s="311"/>
    </row>
    <row r="225" spans="1:18" ht="15.75" customHeight="1" x14ac:dyDescent="0.3">
      <c r="A225" s="313" t="s">
        <v>141</v>
      </c>
      <c r="B225" s="314"/>
      <c r="C225" s="314"/>
      <c r="D225" s="314"/>
      <c r="E225" s="314"/>
      <c r="F225" s="314"/>
      <c r="G225" s="314"/>
      <c r="H225" s="314"/>
      <c r="I225" s="314"/>
      <c r="J225" s="314"/>
      <c r="K225" s="314"/>
      <c r="L225" s="314"/>
      <c r="M225" s="314"/>
      <c r="N225" s="314"/>
      <c r="O225" s="314"/>
      <c r="P225" s="314"/>
      <c r="Q225" s="314"/>
      <c r="R225" s="314"/>
    </row>
    <row r="226" spans="1:18" ht="18" customHeight="1" x14ac:dyDescent="0.3">
      <c r="A226" s="315" t="s">
        <v>142</v>
      </c>
      <c r="B226" s="316"/>
      <c r="C226" s="316"/>
      <c r="D226" s="316"/>
      <c r="E226" s="316"/>
      <c r="F226" s="316"/>
      <c r="G226" s="316"/>
      <c r="H226" s="316"/>
      <c r="I226" s="316"/>
      <c r="J226" s="316"/>
      <c r="K226" s="316"/>
      <c r="L226" s="316"/>
      <c r="M226" s="316"/>
      <c r="N226" s="316"/>
      <c r="O226" s="316"/>
      <c r="P226" s="316"/>
      <c r="Q226" s="316"/>
      <c r="R226" s="316"/>
    </row>
    <row r="227" spans="1:18" ht="15" customHeight="1" x14ac:dyDescent="0.3">
      <c r="A227" s="207" t="s">
        <v>513</v>
      </c>
      <c r="B227" s="317"/>
      <c r="C227" s="317"/>
      <c r="D227" s="317"/>
      <c r="E227" s="317"/>
      <c r="F227" s="317"/>
      <c r="G227" s="317"/>
      <c r="H227" s="317"/>
      <c r="I227" s="317"/>
      <c r="J227" s="317"/>
      <c r="K227" s="317"/>
      <c r="L227" s="317"/>
      <c r="M227" s="317"/>
      <c r="N227" s="317"/>
      <c r="O227" s="317"/>
      <c r="P227" s="317"/>
      <c r="Q227" s="317"/>
      <c r="R227" s="317"/>
    </row>
    <row r="228" spans="1:18" ht="30" customHeight="1" x14ac:dyDescent="0.3">
      <c r="A228" s="306" t="s">
        <v>144</v>
      </c>
      <c r="B228" s="307"/>
      <c r="C228" s="307"/>
      <c r="D228" s="307"/>
      <c r="E228" s="307"/>
      <c r="F228" s="307"/>
      <c r="G228" s="307"/>
      <c r="H228" s="307"/>
      <c r="I228" s="307"/>
      <c r="J228" s="307"/>
      <c r="K228" s="307"/>
      <c r="L228" s="269" t="s">
        <v>514</v>
      </c>
      <c r="M228" s="211"/>
      <c r="N228" s="211"/>
      <c r="O228" s="211"/>
      <c r="P228" s="211"/>
      <c r="Q228" s="211"/>
      <c r="R228" s="211"/>
    </row>
    <row r="229" spans="1:18" ht="39" customHeight="1" x14ac:dyDescent="0.3">
      <c r="A229" s="254" t="s">
        <v>145</v>
      </c>
      <c r="B229" s="251"/>
      <c r="C229" s="251"/>
      <c r="D229" s="251"/>
      <c r="E229" s="251"/>
      <c r="F229" s="251"/>
      <c r="G229" s="251"/>
      <c r="H229" s="251"/>
      <c r="I229" s="251"/>
      <c r="J229" s="251"/>
      <c r="K229" s="251"/>
      <c r="L229" s="267" t="s">
        <v>515</v>
      </c>
      <c r="M229" s="200"/>
      <c r="N229" s="200"/>
      <c r="O229" s="200"/>
      <c r="P229" s="200"/>
      <c r="Q229" s="200"/>
      <c r="R229" s="200"/>
    </row>
    <row r="230" spans="1:18" ht="42" customHeight="1" x14ac:dyDescent="0.3">
      <c r="A230" s="254" t="s">
        <v>146</v>
      </c>
      <c r="B230" s="251"/>
      <c r="C230" s="251"/>
      <c r="D230" s="251"/>
      <c r="E230" s="251"/>
      <c r="F230" s="251"/>
      <c r="G230" s="251"/>
      <c r="H230" s="251"/>
      <c r="I230" s="251"/>
      <c r="J230" s="251"/>
      <c r="K230" s="251"/>
      <c r="L230" s="267" t="s">
        <v>516</v>
      </c>
      <c r="M230" s="200"/>
      <c r="N230" s="200"/>
      <c r="O230" s="200"/>
      <c r="P230" s="200"/>
      <c r="Q230" s="200"/>
      <c r="R230" s="200"/>
    </row>
    <row r="231" spans="1:18" ht="55.5" customHeight="1" x14ac:dyDescent="0.3">
      <c r="A231" s="304" t="s">
        <v>147</v>
      </c>
      <c r="B231" s="305"/>
      <c r="C231" s="305"/>
      <c r="D231" s="305"/>
      <c r="E231" s="305"/>
      <c r="F231" s="305"/>
      <c r="G231" s="305"/>
      <c r="H231" s="305"/>
      <c r="I231" s="305"/>
      <c r="J231" s="305"/>
      <c r="K231" s="305"/>
      <c r="L231" s="271" t="s">
        <v>520</v>
      </c>
      <c r="M231" s="204"/>
      <c r="N231" s="204"/>
      <c r="O231" s="204"/>
      <c r="P231" s="204"/>
      <c r="Q231" s="204"/>
      <c r="R231" s="204"/>
    </row>
    <row r="232" spans="1:18" ht="33.75" customHeight="1" x14ac:dyDescent="0.3">
      <c r="A232" s="214" t="s">
        <v>148</v>
      </c>
      <c r="B232" s="215"/>
      <c r="C232" s="215"/>
      <c r="D232" s="215"/>
      <c r="E232" s="215"/>
      <c r="F232" s="215"/>
      <c r="G232" s="215"/>
      <c r="H232" s="215"/>
      <c r="I232" s="215"/>
      <c r="J232" s="215"/>
      <c r="K232" s="215"/>
      <c r="L232" s="215"/>
      <c r="M232" s="215"/>
      <c r="N232" s="215"/>
      <c r="O232" s="215"/>
      <c r="P232" s="215"/>
      <c r="Q232" s="215"/>
      <c r="R232" s="215"/>
    </row>
    <row r="233" spans="1:18" ht="15" customHeight="1" x14ac:dyDescent="0.3">
      <c r="A233" s="218"/>
      <c r="B233" s="219"/>
      <c r="C233" s="219"/>
      <c r="D233" s="219"/>
      <c r="E233" s="219"/>
      <c r="F233" s="219"/>
      <c r="G233" s="219"/>
      <c r="H233" s="219"/>
      <c r="I233" s="219"/>
      <c r="J233" s="219"/>
      <c r="K233" s="219"/>
      <c r="L233" s="219"/>
      <c r="M233" s="219"/>
      <c r="N233" s="219"/>
      <c r="O233" s="219"/>
      <c r="P233" s="219"/>
      <c r="Q233" s="219"/>
      <c r="R233" s="219"/>
    </row>
    <row r="234" spans="1:18" x14ac:dyDescent="0.3">
      <c r="A234" s="199" t="s">
        <v>149</v>
      </c>
      <c r="B234" s="200"/>
      <c r="C234" s="200"/>
      <c r="D234" s="200"/>
      <c r="E234" s="200"/>
      <c r="F234" s="200"/>
      <c r="G234" s="200"/>
      <c r="H234" s="200"/>
      <c r="I234" s="200"/>
      <c r="J234" s="200"/>
      <c r="K234" s="200"/>
      <c r="L234" s="200"/>
      <c r="M234" s="200"/>
      <c r="N234" s="200"/>
      <c r="O234" s="200"/>
      <c r="P234" s="200"/>
      <c r="Q234" s="200"/>
      <c r="R234" s="200"/>
    </row>
    <row r="235" spans="1:18" ht="24" customHeight="1" x14ac:dyDescent="0.3">
      <c r="A235" s="203"/>
      <c r="B235" s="204"/>
      <c r="C235" s="204"/>
      <c r="D235" s="204"/>
      <c r="E235" s="204"/>
      <c r="F235" s="204"/>
      <c r="G235" s="204"/>
      <c r="H235" s="204"/>
      <c r="I235" s="204"/>
      <c r="J235" s="204"/>
      <c r="K235" s="204"/>
      <c r="L235" s="204"/>
      <c r="M235" s="204"/>
      <c r="N235" s="204"/>
      <c r="O235" s="204"/>
      <c r="P235" s="204"/>
      <c r="Q235" s="204"/>
      <c r="R235" s="204"/>
    </row>
  </sheetData>
  <mergeCells count="246">
    <mergeCell ref="A1:R1"/>
    <mergeCell ref="L2:R2"/>
    <mergeCell ref="K4:R4"/>
    <mergeCell ref="A5:R5"/>
    <mergeCell ref="K6:R6"/>
    <mergeCell ref="K7:L7"/>
    <mergeCell ref="K16:R16"/>
    <mergeCell ref="K17:R17"/>
    <mergeCell ref="K18:R18"/>
    <mergeCell ref="K19:R19"/>
    <mergeCell ref="K20:R20"/>
    <mergeCell ref="K21:R21"/>
    <mergeCell ref="K10:R10"/>
    <mergeCell ref="K11:R11"/>
    <mergeCell ref="K12:R12"/>
    <mergeCell ref="K13:R13"/>
    <mergeCell ref="K14:R14"/>
    <mergeCell ref="K15:R15"/>
    <mergeCell ref="K28:R28"/>
    <mergeCell ref="K29:R29"/>
    <mergeCell ref="K30:R30"/>
    <mergeCell ref="K31:R31"/>
    <mergeCell ref="K32:R32"/>
    <mergeCell ref="K33:R33"/>
    <mergeCell ref="K22:R22"/>
    <mergeCell ref="K23:R23"/>
    <mergeCell ref="K24:R24"/>
    <mergeCell ref="K25:R25"/>
    <mergeCell ref="K26:R26"/>
    <mergeCell ref="K27:R27"/>
    <mergeCell ref="K40:R40"/>
    <mergeCell ref="K41:R41"/>
    <mergeCell ref="K42:R42"/>
    <mergeCell ref="K43:R43"/>
    <mergeCell ref="K44:R44"/>
    <mergeCell ref="K45:R45"/>
    <mergeCell ref="K34:R34"/>
    <mergeCell ref="K35:R35"/>
    <mergeCell ref="K36:R36"/>
    <mergeCell ref="K37:R37"/>
    <mergeCell ref="K38:R38"/>
    <mergeCell ref="K39:R39"/>
    <mergeCell ref="K50:R50"/>
    <mergeCell ref="K51:L51"/>
    <mergeCell ref="M51:R51"/>
    <mergeCell ref="K52:L52"/>
    <mergeCell ref="M52:R52"/>
    <mergeCell ref="K53:L53"/>
    <mergeCell ref="M53:R53"/>
    <mergeCell ref="K46:R46"/>
    <mergeCell ref="K47:L47"/>
    <mergeCell ref="M47:R47"/>
    <mergeCell ref="K48:L48"/>
    <mergeCell ref="M48:R48"/>
    <mergeCell ref="K49:L49"/>
    <mergeCell ref="M49:R49"/>
    <mergeCell ref="K58:R58"/>
    <mergeCell ref="A59:R59"/>
    <mergeCell ref="K60:R60"/>
    <mergeCell ref="K61:R61"/>
    <mergeCell ref="K62:R62"/>
    <mergeCell ref="K63:R63"/>
    <mergeCell ref="K54:R54"/>
    <mergeCell ref="K55:L55"/>
    <mergeCell ref="M55:R55"/>
    <mergeCell ref="K56:L56"/>
    <mergeCell ref="M56:R56"/>
    <mergeCell ref="K57:L57"/>
    <mergeCell ref="M57:R57"/>
    <mergeCell ref="K70:R70"/>
    <mergeCell ref="K71:R71"/>
    <mergeCell ref="K72:R72"/>
    <mergeCell ref="K73:R73"/>
    <mergeCell ref="K74:R74"/>
    <mergeCell ref="K75:R75"/>
    <mergeCell ref="K64:R64"/>
    <mergeCell ref="K65:R65"/>
    <mergeCell ref="K66:R66"/>
    <mergeCell ref="K67:R67"/>
    <mergeCell ref="K68:R68"/>
    <mergeCell ref="K69:R69"/>
    <mergeCell ref="K82:R82"/>
    <mergeCell ref="K83:R83"/>
    <mergeCell ref="K84:R84"/>
    <mergeCell ref="K85:R85"/>
    <mergeCell ref="K86:R86"/>
    <mergeCell ref="K87:R87"/>
    <mergeCell ref="K76:R76"/>
    <mergeCell ref="K77:R77"/>
    <mergeCell ref="K78:R78"/>
    <mergeCell ref="K79:R79"/>
    <mergeCell ref="K80:R80"/>
    <mergeCell ref="K81:R81"/>
    <mergeCell ref="A94:R94"/>
    <mergeCell ref="K95:R95"/>
    <mergeCell ref="K96:R96"/>
    <mergeCell ref="K97:R97"/>
    <mergeCell ref="K98:R98"/>
    <mergeCell ref="K99:R99"/>
    <mergeCell ref="K88:R88"/>
    <mergeCell ref="K89:R89"/>
    <mergeCell ref="K90:R90"/>
    <mergeCell ref="K91:R91"/>
    <mergeCell ref="K92:R92"/>
    <mergeCell ref="K93:R93"/>
    <mergeCell ref="K106:R106"/>
    <mergeCell ref="K107:R107"/>
    <mergeCell ref="K108:R108"/>
    <mergeCell ref="K109:R109"/>
    <mergeCell ref="K110:R110"/>
    <mergeCell ref="K111:R111"/>
    <mergeCell ref="K100:R100"/>
    <mergeCell ref="K101:R101"/>
    <mergeCell ref="K102:R102"/>
    <mergeCell ref="K103:R103"/>
    <mergeCell ref="K104:R104"/>
    <mergeCell ref="K105:R105"/>
    <mergeCell ref="K118:R118"/>
    <mergeCell ref="K119:R119"/>
    <mergeCell ref="K120:R120"/>
    <mergeCell ref="K121:R121"/>
    <mergeCell ref="K122:R122"/>
    <mergeCell ref="K123:R123"/>
    <mergeCell ref="K112:R112"/>
    <mergeCell ref="K113:R113"/>
    <mergeCell ref="K114:R114"/>
    <mergeCell ref="K115:R115"/>
    <mergeCell ref="K116:R116"/>
    <mergeCell ref="K117:R117"/>
    <mergeCell ref="K130:R130"/>
    <mergeCell ref="A131:R131"/>
    <mergeCell ref="K132:R132"/>
    <mergeCell ref="K133:R133"/>
    <mergeCell ref="K134:R134"/>
    <mergeCell ref="K135:R135"/>
    <mergeCell ref="K124:R124"/>
    <mergeCell ref="K125:R125"/>
    <mergeCell ref="K126:R126"/>
    <mergeCell ref="K127:R127"/>
    <mergeCell ref="K128:R128"/>
    <mergeCell ref="K129:R129"/>
    <mergeCell ref="K142:R142"/>
    <mergeCell ref="K143:R143"/>
    <mergeCell ref="K144:R144"/>
    <mergeCell ref="K145:R145"/>
    <mergeCell ref="K146:R146"/>
    <mergeCell ref="K147:R147"/>
    <mergeCell ref="K136:R136"/>
    <mergeCell ref="K137:R137"/>
    <mergeCell ref="K138:R138"/>
    <mergeCell ref="K139:R139"/>
    <mergeCell ref="K140:R140"/>
    <mergeCell ref="K141:R141"/>
    <mergeCell ref="K154:R154"/>
    <mergeCell ref="K155:R155"/>
    <mergeCell ref="K156:R156"/>
    <mergeCell ref="K157:R157"/>
    <mergeCell ref="K158:R158"/>
    <mergeCell ref="K159:R159"/>
    <mergeCell ref="K148:R148"/>
    <mergeCell ref="K149:R149"/>
    <mergeCell ref="K150:R150"/>
    <mergeCell ref="K151:R151"/>
    <mergeCell ref="K152:R152"/>
    <mergeCell ref="K153:R153"/>
    <mergeCell ref="K166:R166"/>
    <mergeCell ref="K167:R167"/>
    <mergeCell ref="K168:R168"/>
    <mergeCell ref="K169:R169"/>
    <mergeCell ref="K170:R170"/>
    <mergeCell ref="K171:R171"/>
    <mergeCell ref="K160:R160"/>
    <mergeCell ref="K161:R161"/>
    <mergeCell ref="K162:R162"/>
    <mergeCell ref="K163:R163"/>
    <mergeCell ref="A164:R164"/>
    <mergeCell ref="K165:R165"/>
    <mergeCell ref="K178:R178"/>
    <mergeCell ref="K179:R179"/>
    <mergeCell ref="K180:R180"/>
    <mergeCell ref="K181:R181"/>
    <mergeCell ref="K182:R182"/>
    <mergeCell ref="K183:R183"/>
    <mergeCell ref="K172:R172"/>
    <mergeCell ref="K173:R173"/>
    <mergeCell ref="K174:R174"/>
    <mergeCell ref="K175:R175"/>
    <mergeCell ref="K176:R176"/>
    <mergeCell ref="K177:R177"/>
    <mergeCell ref="K190:R190"/>
    <mergeCell ref="K191:R191"/>
    <mergeCell ref="K192:R192"/>
    <mergeCell ref="K193:R193"/>
    <mergeCell ref="K194:R194"/>
    <mergeCell ref="K195:R195"/>
    <mergeCell ref="K184:R184"/>
    <mergeCell ref="K185:R185"/>
    <mergeCell ref="K186:R186"/>
    <mergeCell ref="K187:R187"/>
    <mergeCell ref="K188:R188"/>
    <mergeCell ref="K189:R189"/>
    <mergeCell ref="A202:R202"/>
    <mergeCell ref="K203:R203"/>
    <mergeCell ref="A204:R204"/>
    <mergeCell ref="A205:R205"/>
    <mergeCell ref="A206:R206"/>
    <mergeCell ref="A207:R207"/>
    <mergeCell ref="K196:R196"/>
    <mergeCell ref="K197:R197"/>
    <mergeCell ref="K198:R198"/>
    <mergeCell ref="A199:R199"/>
    <mergeCell ref="K200:R200"/>
    <mergeCell ref="K201:R201"/>
    <mergeCell ref="A208:R208"/>
    <mergeCell ref="A209:R209"/>
    <mergeCell ref="P210:Q210"/>
    <mergeCell ref="A211:R211"/>
    <mergeCell ref="A214:A218"/>
    <mergeCell ref="B214:O214"/>
    <mergeCell ref="P214:Q214"/>
    <mergeCell ref="B215:O215"/>
    <mergeCell ref="P215:Q215"/>
    <mergeCell ref="B216:O216"/>
    <mergeCell ref="P220:Q220"/>
    <mergeCell ref="P222:Q222"/>
    <mergeCell ref="A224:R224"/>
    <mergeCell ref="A225:R225"/>
    <mergeCell ref="A226:R226"/>
    <mergeCell ref="A227:R227"/>
    <mergeCell ref="P216:Q216"/>
    <mergeCell ref="B217:O217"/>
    <mergeCell ref="P217:Q217"/>
    <mergeCell ref="B218:O218"/>
    <mergeCell ref="P218:Q218"/>
    <mergeCell ref="B219:O219"/>
    <mergeCell ref="P219:Q219"/>
    <mergeCell ref="A231:K231"/>
    <mergeCell ref="L231:R231"/>
    <mergeCell ref="A232:R233"/>
    <mergeCell ref="A234:R235"/>
    <mergeCell ref="A228:K228"/>
    <mergeCell ref="L228:R228"/>
    <mergeCell ref="A229:K229"/>
    <mergeCell ref="L229:R229"/>
    <mergeCell ref="A230:K230"/>
    <mergeCell ref="L230:R230"/>
  </mergeCells>
  <printOptions horizontalCentered="1" gridLines="1"/>
  <pageMargins left="0.25" right="0.25" top="0.75" bottom="0.75" header="0.3" footer="0.3"/>
  <pageSetup paperSize="9" scale="41" fitToHeight="0" orientation="landscape"/>
  <headerFooter alignWithMargins="0">
    <oddFooter>&amp;LAnlage 1b zur Vereinbarung gem.§§ 113, 118 und 120 SGB V zu PIA vom 28.05.2024&amp;R&amp;P / &amp;N</oddFooter>
  </headerFooter>
  <rowBreaks count="7" manualBreakCount="7">
    <brk id="43" max="9" man="1"/>
    <brk id="58" max="16383" man="1"/>
    <brk id="93" max="10" man="1"/>
    <brk id="130" max="10" man="1"/>
    <brk id="163" max="10" man="1"/>
    <brk id="198" max="10" man="1"/>
    <brk id="226" max="9"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19</vt:i4>
      </vt:variant>
    </vt:vector>
  </HeadingPairs>
  <TitlesOfParts>
    <vt:vector size="21" baseType="lpstr">
      <vt:lpstr>Erwachsene</vt:lpstr>
      <vt:lpstr>KJP</vt:lpstr>
      <vt:lpstr>Erwachsene!Druckbereich</vt:lpstr>
      <vt:lpstr>KJP!Druckbereich</vt:lpstr>
      <vt:lpstr>Erwachsene!Drucktitel</vt:lpstr>
      <vt:lpstr>KJP!Drucktitel</vt:lpstr>
      <vt:lpstr>LeitwertArzt25</vt:lpstr>
      <vt:lpstr>LeitwertArztKJ25</vt:lpstr>
      <vt:lpstr>LeitwertErgo25</vt:lpstr>
      <vt:lpstr>LeitwertLogoKJ25</vt:lpstr>
      <vt:lpstr>LeitwertPflege25</vt:lpstr>
      <vt:lpstr>LeitwertPflegeKJ25</vt:lpstr>
      <vt:lpstr>LeitwertPsych25</vt:lpstr>
      <vt:lpstr>LeitwertPsychKJ25</vt:lpstr>
      <vt:lpstr>LeitwertSoz25</vt:lpstr>
      <vt:lpstr>LeitwertSozKJ25</vt:lpstr>
      <vt:lpstr>Erwachsene!LZArzt</vt:lpstr>
      <vt:lpstr>Erwachsene!LZErgo</vt:lpstr>
      <vt:lpstr>Erwachsene!LZPflege</vt:lpstr>
      <vt:lpstr>Erwachsene!LZPsych</vt:lpstr>
      <vt:lpstr>Erwachsene!LZSoz</vt:lpstr>
    </vt:vector>
  </TitlesOfParts>
  <Company>medbo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Ziereis Michael</dc:creator>
  <cp:lastModifiedBy>Haase, Daniel / 11203213-010</cp:lastModifiedBy>
  <cp:lastPrinted>2024-06-25T19:31:06Z</cp:lastPrinted>
  <dcterms:created xsi:type="dcterms:W3CDTF">2024-06-12T06:52:12Z</dcterms:created>
  <dcterms:modified xsi:type="dcterms:W3CDTF">2025-12-12T12:02:02Z</dcterms:modified>
</cp:coreProperties>
</file>